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shawnwade/Desktop/"/>
    </mc:Choice>
  </mc:AlternateContent>
  <xr:revisionPtr revIDLastSave="0" documentId="8_{CA30CC18-1121-524F-A9C7-8679B5899F1A}" xr6:coauthVersionLast="47" xr6:coauthVersionMax="47" xr10:uidLastSave="{00000000-0000-0000-0000-000000000000}"/>
  <bookViews>
    <workbookView xWindow="2820" yWindow="460" windowWidth="17940" windowHeight="17540" tabRatio="350" xr2:uid="{00000000-000D-0000-FFFF-FFFF00000000}"/>
  </bookViews>
  <sheets>
    <sheet name="Compare ALL &amp; Filter" sheetId="13" r:id="rId1"/>
  </sheets>
  <definedNames>
    <definedName name="_xlnm._FilterDatabase" localSheetId="0" hidden="1">'Compare ALL &amp; Filter'!$D$33:$E$150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29" i="13" l="1"/>
  <c r="AY129" i="13" s="1"/>
  <c r="AT129" i="13"/>
  <c r="AU129" i="13" s="1"/>
  <c r="AS129" i="13"/>
  <c r="AR129" i="13"/>
  <c r="AQ129" i="13"/>
  <c r="AJ129" i="13"/>
  <c r="AI129" i="13"/>
  <c r="P129" i="13" s="1"/>
  <c r="AH129" i="13"/>
  <c r="I129" i="13"/>
  <c r="H129" i="13"/>
  <c r="G129" i="13"/>
  <c r="BG129" i="13" s="1"/>
  <c r="BH129" i="13" l="1"/>
  <c r="BI129" i="13"/>
  <c r="BM129" i="13" s="1"/>
  <c r="AX129" i="13"/>
  <c r="AW129" i="13"/>
  <c r="AZ129" i="13" s="1"/>
  <c r="Q129" i="13"/>
  <c r="BP129" i="13" s="1"/>
  <c r="BA129" i="13"/>
  <c r="BB129" i="13"/>
  <c r="Q18" i="13"/>
  <c r="P18" i="13"/>
  <c r="L18" i="13"/>
  <c r="K18" i="13"/>
  <c r="Q33" i="13"/>
  <c r="P33" i="13"/>
  <c r="L33" i="13"/>
  <c r="K33" i="13"/>
  <c r="AH126" i="13"/>
  <c r="AI126" i="13"/>
  <c r="AJ126" i="13"/>
  <c r="AV126" i="13"/>
  <c r="AY126" i="13" s="1"/>
  <c r="AT126" i="13"/>
  <c r="AU126" i="13" s="1"/>
  <c r="AX126" i="13" s="1"/>
  <c r="AS126" i="13"/>
  <c r="AR126" i="13"/>
  <c r="AQ126" i="13"/>
  <c r="Q126" i="13"/>
  <c r="I126" i="13"/>
  <c r="H126" i="13"/>
  <c r="AV108" i="13"/>
  <c r="AY108" i="13" s="1"/>
  <c r="AT108" i="13"/>
  <c r="AU108" i="13" s="1"/>
  <c r="AS108" i="13"/>
  <c r="AR108" i="13"/>
  <c r="AQ108" i="13"/>
  <c r="AJ108" i="13"/>
  <c r="Q108" i="13" s="1"/>
  <c r="AI108" i="13"/>
  <c r="P108" i="13" s="1"/>
  <c r="AH108" i="13"/>
  <c r="I108" i="13"/>
  <c r="H108" i="13"/>
  <c r="AV142" i="13"/>
  <c r="AY142" i="13" s="1"/>
  <c r="AT142" i="13"/>
  <c r="AU142" i="13" s="1"/>
  <c r="AS142" i="13"/>
  <c r="AR142" i="13"/>
  <c r="AQ142" i="13"/>
  <c r="AJ142" i="13"/>
  <c r="Q142" i="13" s="1"/>
  <c r="AI142" i="13"/>
  <c r="P142" i="13" s="1"/>
  <c r="AH142" i="13"/>
  <c r="I142" i="13"/>
  <c r="H142" i="13"/>
  <c r="AV141" i="13"/>
  <c r="AY141" i="13" s="1"/>
  <c r="AT141" i="13"/>
  <c r="AU141" i="13" s="1"/>
  <c r="AS141" i="13"/>
  <c r="AR141" i="13"/>
  <c r="AQ141" i="13"/>
  <c r="AJ141" i="13"/>
  <c r="Q141" i="13" s="1"/>
  <c r="AI141" i="13"/>
  <c r="P141" i="13" s="1"/>
  <c r="AH141" i="13"/>
  <c r="I141" i="13"/>
  <c r="H141" i="13"/>
  <c r="AV147" i="13"/>
  <c r="AY147" i="13" s="1"/>
  <c r="AT147" i="13"/>
  <c r="AU147" i="13" s="1"/>
  <c r="AS147" i="13"/>
  <c r="AR147" i="13"/>
  <c r="AQ147" i="13"/>
  <c r="AJ147" i="13"/>
  <c r="Q147" i="13" s="1"/>
  <c r="AI147" i="13"/>
  <c r="P147" i="13" s="1"/>
  <c r="AH147" i="13"/>
  <c r="I147" i="13"/>
  <c r="H147" i="13"/>
  <c r="AV98" i="13"/>
  <c r="AY98" i="13" s="1"/>
  <c r="AT98" i="13"/>
  <c r="AU98" i="13" s="1"/>
  <c r="AS98" i="13"/>
  <c r="AR98" i="13"/>
  <c r="AQ98" i="13"/>
  <c r="AJ98" i="13"/>
  <c r="Q98" i="13" s="1"/>
  <c r="AI98" i="13"/>
  <c r="P98" i="13" s="1"/>
  <c r="AH98" i="13"/>
  <c r="I98" i="13"/>
  <c r="H98" i="13"/>
  <c r="AV95" i="13"/>
  <c r="AY95" i="13" s="1"/>
  <c r="AT95" i="13"/>
  <c r="AU95" i="13" s="1"/>
  <c r="AS95" i="13"/>
  <c r="AR95" i="13"/>
  <c r="AQ95" i="13"/>
  <c r="AJ95" i="13"/>
  <c r="Q95" i="13" s="1"/>
  <c r="AI95" i="13"/>
  <c r="P95" i="13" s="1"/>
  <c r="AH95" i="13"/>
  <c r="I95" i="13"/>
  <c r="H95" i="13"/>
  <c r="AV48" i="13"/>
  <c r="AY48" i="13" s="1"/>
  <c r="AT48" i="13"/>
  <c r="AU48" i="13" s="1"/>
  <c r="AS48" i="13"/>
  <c r="AR48" i="13"/>
  <c r="AQ48" i="13"/>
  <c r="AJ48" i="13"/>
  <c r="Q48" i="13" s="1"/>
  <c r="AI48" i="13"/>
  <c r="P48" i="13" s="1"/>
  <c r="AH48" i="13"/>
  <c r="I48" i="13"/>
  <c r="H48" i="13"/>
  <c r="AV47" i="13"/>
  <c r="AY47" i="13" s="1"/>
  <c r="AT47" i="13"/>
  <c r="AU47" i="13" s="1"/>
  <c r="AS47" i="13"/>
  <c r="AR47" i="13"/>
  <c r="AQ47" i="13"/>
  <c r="AJ47" i="13"/>
  <c r="Q47" i="13" s="1"/>
  <c r="AI47" i="13"/>
  <c r="P47" i="13" s="1"/>
  <c r="AH47" i="13"/>
  <c r="I47" i="13"/>
  <c r="H47" i="13"/>
  <c r="AV46" i="13"/>
  <c r="AY46" i="13" s="1"/>
  <c r="AT46" i="13"/>
  <c r="AU46" i="13" s="1"/>
  <c r="AS46" i="13"/>
  <c r="AR46" i="13"/>
  <c r="AQ46" i="13"/>
  <c r="AJ46" i="13"/>
  <c r="AI46" i="13"/>
  <c r="P46" i="13" s="1"/>
  <c r="AH46" i="13"/>
  <c r="I46" i="13"/>
  <c r="H46" i="13"/>
  <c r="AV45" i="13"/>
  <c r="AY45" i="13" s="1"/>
  <c r="AT45" i="13"/>
  <c r="AU45" i="13" s="1"/>
  <c r="AS45" i="13"/>
  <c r="AR45" i="13"/>
  <c r="AQ45" i="13"/>
  <c r="AJ45" i="13"/>
  <c r="AI45" i="13"/>
  <c r="P45" i="13" s="1"/>
  <c r="AH45" i="13"/>
  <c r="I45" i="13"/>
  <c r="H45" i="13"/>
  <c r="AV37" i="13"/>
  <c r="AY37" i="13" s="1"/>
  <c r="AT37" i="13"/>
  <c r="AU37" i="13" s="1"/>
  <c r="AS37" i="13"/>
  <c r="AR37" i="13"/>
  <c r="AQ37" i="13"/>
  <c r="AJ37" i="13"/>
  <c r="Q37" i="13" s="1"/>
  <c r="AI37" i="13"/>
  <c r="AH37" i="13"/>
  <c r="I37" i="13"/>
  <c r="H37" i="13"/>
  <c r="AV36" i="13"/>
  <c r="AY36" i="13" s="1"/>
  <c r="AT36" i="13"/>
  <c r="AU36" i="13" s="1"/>
  <c r="AS36" i="13"/>
  <c r="AR36" i="13"/>
  <c r="AQ36" i="13"/>
  <c r="AJ36" i="13"/>
  <c r="Q36" i="13" s="1"/>
  <c r="AI36" i="13"/>
  <c r="AH36" i="13"/>
  <c r="I36" i="13"/>
  <c r="H36" i="13"/>
  <c r="AI39" i="13"/>
  <c r="AV38" i="13"/>
  <c r="AY38" i="13" s="1"/>
  <c r="AT38" i="13"/>
  <c r="AU38" i="13" s="1"/>
  <c r="AS38" i="13"/>
  <c r="AR38" i="13"/>
  <c r="AQ38" i="13"/>
  <c r="AJ38" i="13"/>
  <c r="Q38" i="13" s="1"/>
  <c r="AI38" i="13"/>
  <c r="AH38" i="13"/>
  <c r="I38" i="13"/>
  <c r="H38" i="13"/>
  <c r="AV127" i="13"/>
  <c r="AY127" i="13" s="1"/>
  <c r="AT127" i="13"/>
  <c r="AU127" i="13" s="1"/>
  <c r="AS127" i="13"/>
  <c r="AR127" i="13"/>
  <c r="AQ127" i="13"/>
  <c r="AJ127" i="13"/>
  <c r="Q127" i="13" s="1"/>
  <c r="AI127" i="13"/>
  <c r="AH127" i="13"/>
  <c r="I127" i="13"/>
  <c r="H127" i="13"/>
  <c r="AQ35" i="13"/>
  <c r="AR35" i="13"/>
  <c r="AS35" i="13"/>
  <c r="AT35" i="13"/>
  <c r="AU35" i="13" s="1"/>
  <c r="AV35" i="13"/>
  <c r="AY35" i="13" s="1"/>
  <c r="AQ39" i="13"/>
  <c r="AR39" i="13"/>
  <c r="AS39" i="13"/>
  <c r="AT39" i="13"/>
  <c r="AU39" i="13" s="1"/>
  <c r="AV39" i="13"/>
  <c r="AY39" i="13" s="1"/>
  <c r="AQ40" i="13"/>
  <c r="AR40" i="13"/>
  <c r="AS40" i="13"/>
  <c r="AT40" i="13"/>
  <c r="AU40" i="13" s="1"/>
  <c r="AV40" i="13"/>
  <c r="AY40" i="13" s="1"/>
  <c r="AQ41" i="13"/>
  <c r="AR41" i="13"/>
  <c r="AS41" i="13"/>
  <c r="AT41" i="13"/>
  <c r="AU41" i="13" s="1"/>
  <c r="AV41" i="13"/>
  <c r="AY41" i="13" s="1"/>
  <c r="AQ42" i="13"/>
  <c r="AR42" i="13"/>
  <c r="AS42" i="13"/>
  <c r="AT42" i="13"/>
  <c r="AU42" i="13" s="1"/>
  <c r="AV42" i="13"/>
  <c r="AY42" i="13" s="1"/>
  <c r="AQ43" i="13"/>
  <c r="AR43" i="13"/>
  <c r="AS43" i="13"/>
  <c r="AT43" i="13"/>
  <c r="AU43" i="13" s="1"/>
  <c r="AV43" i="13"/>
  <c r="AY43" i="13" s="1"/>
  <c r="AQ44" i="13"/>
  <c r="AR44" i="13"/>
  <c r="AS44" i="13"/>
  <c r="AT44" i="13"/>
  <c r="AU44" i="13" s="1"/>
  <c r="AV44" i="13"/>
  <c r="AY44" i="13" s="1"/>
  <c r="AQ49" i="13"/>
  <c r="AR49" i="13"/>
  <c r="AS49" i="13"/>
  <c r="AT49" i="13"/>
  <c r="AU49" i="13" s="1"/>
  <c r="AV49" i="13"/>
  <c r="AY49" i="13" s="1"/>
  <c r="AQ50" i="13"/>
  <c r="AR50" i="13"/>
  <c r="AS50" i="13"/>
  <c r="AT50" i="13"/>
  <c r="AU50" i="13" s="1"/>
  <c r="AX50" i="13" s="1"/>
  <c r="AV50" i="13"/>
  <c r="AY50" i="13" s="1"/>
  <c r="AQ51" i="13"/>
  <c r="AR51" i="13"/>
  <c r="AS51" i="13"/>
  <c r="AT51" i="13"/>
  <c r="AU51" i="13" s="1"/>
  <c r="AV51" i="13"/>
  <c r="AY51" i="13" s="1"/>
  <c r="AQ52" i="13"/>
  <c r="AR52" i="13"/>
  <c r="AS52" i="13"/>
  <c r="AT52" i="13"/>
  <c r="AU52" i="13" s="1"/>
  <c r="AV52" i="13"/>
  <c r="AY52" i="13" s="1"/>
  <c r="AQ53" i="13"/>
  <c r="AR53" i="13"/>
  <c r="AS53" i="13"/>
  <c r="AT53" i="13"/>
  <c r="AU53" i="13" s="1"/>
  <c r="AV53" i="13"/>
  <c r="AY53" i="13" s="1"/>
  <c r="AQ54" i="13"/>
  <c r="AR54" i="13"/>
  <c r="AS54" i="13"/>
  <c r="AT54" i="13"/>
  <c r="AU54" i="13" s="1"/>
  <c r="AV54" i="13"/>
  <c r="AY54" i="13" s="1"/>
  <c r="AQ55" i="13"/>
  <c r="AR55" i="13"/>
  <c r="AS55" i="13"/>
  <c r="AT55" i="13"/>
  <c r="AU55" i="13" s="1"/>
  <c r="AV55" i="13"/>
  <c r="AY55" i="13" s="1"/>
  <c r="AQ56" i="13"/>
  <c r="AR56" i="13"/>
  <c r="AS56" i="13"/>
  <c r="AT56" i="13"/>
  <c r="AU56" i="13" s="1"/>
  <c r="AV56" i="13"/>
  <c r="AY56" i="13" s="1"/>
  <c r="AQ57" i="13"/>
  <c r="AR57" i="13"/>
  <c r="AS57" i="13"/>
  <c r="AT57" i="13"/>
  <c r="AU57" i="13" s="1"/>
  <c r="AV57" i="13"/>
  <c r="AY57" i="13" s="1"/>
  <c r="AQ58" i="13"/>
  <c r="AR58" i="13"/>
  <c r="AS58" i="13"/>
  <c r="AT58" i="13"/>
  <c r="AU58" i="13" s="1"/>
  <c r="AV58" i="13"/>
  <c r="AY58" i="13" s="1"/>
  <c r="AQ59" i="13"/>
  <c r="AR59" i="13"/>
  <c r="AS59" i="13"/>
  <c r="AT59" i="13"/>
  <c r="AU59" i="13" s="1"/>
  <c r="AV59" i="13"/>
  <c r="AY59" i="13" s="1"/>
  <c r="AQ60" i="13"/>
  <c r="AR60" i="13"/>
  <c r="AS60" i="13"/>
  <c r="AT60" i="13"/>
  <c r="AU60" i="13" s="1"/>
  <c r="AV60" i="13"/>
  <c r="AY60" i="13" s="1"/>
  <c r="AQ61" i="13"/>
  <c r="AR61" i="13"/>
  <c r="AS61" i="13"/>
  <c r="AT61" i="13"/>
  <c r="AU61" i="13" s="1"/>
  <c r="AV61" i="13"/>
  <c r="AY61" i="13" s="1"/>
  <c r="AQ62" i="13"/>
  <c r="AR62" i="13"/>
  <c r="AS62" i="13"/>
  <c r="AT62" i="13"/>
  <c r="AU62" i="13" s="1"/>
  <c r="AV62" i="13"/>
  <c r="AY62" i="13" s="1"/>
  <c r="AQ63" i="13"/>
  <c r="AR63" i="13"/>
  <c r="AS63" i="13"/>
  <c r="AT63" i="13"/>
  <c r="AU63" i="13" s="1"/>
  <c r="AV63" i="13"/>
  <c r="AY63" i="13" s="1"/>
  <c r="AQ64" i="13"/>
  <c r="AR64" i="13"/>
  <c r="AS64" i="13"/>
  <c r="AT64" i="13"/>
  <c r="AU64" i="13" s="1"/>
  <c r="AV64" i="13"/>
  <c r="AY64" i="13" s="1"/>
  <c r="AQ65" i="13"/>
  <c r="AR65" i="13"/>
  <c r="AS65" i="13"/>
  <c r="AT65" i="13"/>
  <c r="AU65" i="13" s="1"/>
  <c r="AV65" i="13"/>
  <c r="AY65" i="13" s="1"/>
  <c r="AQ66" i="13"/>
  <c r="AR66" i="13"/>
  <c r="AS66" i="13"/>
  <c r="AT66" i="13"/>
  <c r="AU66" i="13" s="1"/>
  <c r="AV66" i="13"/>
  <c r="AY66" i="13" s="1"/>
  <c r="AQ67" i="13"/>
  <c r="AR67" i="13"/>
  <c r="AS67" i="13"/>
  <c r="AT67" i="13"/>
  <c r="AU67" i="13" s="1"/>
  <c r="AV67" i="13"/>
  <c r="AY67" i="13" s="1"/>
  <c r="AQ68" i="13"/>
  <c r="AR68" i="13"/>
  <c r="AS68" i="13"/>
  <c r="AT68" i="13"/>
  <c r="AU68" i="13" s="1"/>
  <c r="AV68" i="13"/>
  <c r="AY68" i="13" s="1"/>
  <c r="AQ69" i="13"/>
  <c r="AR69" i="13"/>
  <c r="AS69" i="13"/>
  <c r="AT69" i="13"/>
  <c r="AU69" i="13" s="1"/>
  <c r="AV69" i="13"/>
  <c r="AY69" i="13" s="1"/>
  <c r="AQ70" i="13"/>
  <c r="AR70" i="13"/>
  <c r="AS70" i="13"/>
  <c r="AT70" i="13"/>
  <c r="AU70" i="13" s="1"/>
  <c r="AV70" i="13"/>
  <c r="AY70" i="13" s="1"/>
  <c r="AQ71" i="13"/>
  <c r="AR71" i="13"/>
  <c r="AS71" i="13"/>
  <c r="AT71" i="13"/>
  <c r="AU71" i="13" s="1"/>
  <c r="AV71" i="13"/>
  <c r="AY71" i="13" s="1"/>
  <c r="AQ72" i="13"/>
  <c r="AR72" i="13"/>
  <c r="AS72" i="13"/>
  <c r="AT72" i="13"/>
  <c r="AU72" i="13" s="1"/>
  <c r="AV72" i="13"/>
  <c r="AY72" i="13" s="1"/>
  <c r="AQ73" i="13"/>
  <c r="AR73" i="13"/>
  <c r="AS73" i="13"/>
  <c r="AT73" i="13"/>
  <c r="AU73" i="13" s="1"/>
  <c r="AV73" i="13"/>
  <c r="AY73" i="13" s="1"/>
  <c r="AQ74" i="13"/>
  <c r="AR74" i="13"/>
  <c r="AS74" i="13"/>
  <c r="AT74" i="13"/>
  <c r="AU74" i="13" s="1"/>
  <c r="AV74" i="13"/>
  <c r="AQ75" i="13"/>
  <c r="AR75" i="13"/>
  <c r="AS75" i="13"/>
  <c r="AT75" i="13"/>
  <c r="AU75" i="13" s="1"/>
  <c r="AV75" i="13"/>
  <c r="AY75" i="13" s="1"/>
  <c r="AQ76" i="13"/>
  <c r="AR76" i="13"/>
  <c r="AS76" i="13"/>
  <c r="AT76" i="13"/>
  <c r="AU76" i="13" s="1"/>
  <c r="AV76" i="13"/>
  <c r="AY76" i="13" s="1"/>
  <c r="AQ77" i="13"/>
  <c r="AR77" i="13"/>
  <c r="AS77" i="13"/>
  <c r="AT77" i="13"/>
  <c r="AU77" i="13" s="1"/>
  <c r="AV77" i="13"/>
  <c r="AY77" i="13" s="1"/>
  <c r="AQ78" i="13"/>
  <c r="AR78" i="13"/>
  <c r="AS78" i="13"/>
  <c r="AT78" i="13"/>
  <c r="AU78" i="13" s="1"/>
  <c r="AV78" i="13"/>
  <c r="AY78" i="13" s="1"/>
  <c r="AQ79" i="13"/>
  <c r="AR79" i="13"/>
  <c r="AS79" i="13"/>
  <c r="AT79" i="13"/>
  <c r="AU79" i="13" s="1"/>
  <c r="AV79" i="13"/>
  <c r="AY79" i="13" s="1"/>
  <c r="AQ80" i="13"/>
  <c r="AR80" i="13"/>
  <c r="AS80" i="13"/>
  <c r="AT80" i="13"/>
  <c r="AU80" i="13" s="1"/>
  <c r="AV80" i="13"/>
  <c r="AY80" i="13" s="1"/>
  <c r="AQ81" i="13"/>
  <c r="AR81" i="13"/>
  <c r="AS81" i="13"/>
  <c r="AT81" i="13"/>
  <c r="AU81" i="13" s="1"/>
  <c r="AV81" i="13"/>
  <c r="AY81" i="13" s="1"/>
  <c r="AQ82" i="13"/>
  <c r="AR82" i="13"/>
  <c r="AS82" i="13"/>
  <c r="AT82" i="13"/>
  <c r="AU82" i="13" s="1"/>
  <c r="AX82" i="13" s="1"/>
  <c r="AV82" i="13"/>
  <c r="AY82" i="13" s="1"/>
  <c r="AQ83" i="13"/>
  <c r="AR83" i="13"/>
  <c r="AS83" i="13"/>
  <c r="AT83" i="13"/>
  <c r="AU83" i="13" s="1"/>
  <c r="AV83" i="13"/>
  <c r="AY83" i="13" s="1"/>
  <c r="AQ84" i="13"/>
  <c r="AR84" i="13"/>
  <c r="AS84" i="13"/>
  <c r="AT84" i="13"/>
  <c r="AU84" i="13" s="1"/>
  <c r="AV84" i="13"/>
  <c r="AY84" i="13" s="1"/>
  <c r="AQ85" i="13"/>
  <c r="AR85" i="13"/>
  <c r="AS85" i="13"/>
  <c r="AT85" i="13"/>
  <c r="AU85" i="13" s="1"/>
  <c r="AV85" i="13"/>
  <c r="AY85" i="13" s="1"/>
  <c r="AQ86" i="13"/>
  <c r="AR86" i="13"/>
  <c r="AS86" i="13"/>
  <c r="AT86" i="13"/>
  <c r="AU86" i="13" s="1"/>
  <c r="AV86" i="13"/>
  <c r="AY86" i="13" s="1"/>
  <c r="AQ87" i="13"/>
  <c r="AR87" i="13"/>
  <c r="AS87" i="13"/>
  <c r="AT87" i="13"/>
  <c r="AU87" i="13" s="1"/>
  <c r="AV87" i="13"/>
  <c r="AY87" i="13" s="1"/>
  <c r="AQ88" i="13"/>
  <c r="AR88" i="13"/>
  <c r="AS88" i="13"/>
  <c r="AT88" i="13"/>
  <c r="AU88" i="13" s="1"/>
  <c r="AV88" i="13"/>
  <c r="AY88" i="13" s="1"/>
  <c r="AQ89" i="13"/>
  <c r="AR89" i="13"/>
  <c r="AS89" i="13"/>
  <c r="AT89" i="13"/>
  <c r="AU89" i="13" s="1"/>
  <c r="AV89" i="13"/>
  <c r="AY89" i="13" s="1"/>
  <c r="AQ90" i="13"/>
  <c r="AR90" i="13"/>
  <c r="AS90" i="13"/>
  <c r="AT90" i="13"/>
  <c r="AU90" i="13" s="1"/>
  <c r="AV90" i="13"/>
  <c r="AY90" i="13" s="1"/>
  <c r="AQ91" i="13"/>
  <c r="AR91" i="13"/>
  <c r="AS91" i="13"/>
  <c r="AT91" i="13"/>
  <c r="AU91" i="13" s="1"/>
  <c r="AV91" i="13"/>
  <c r="AY91" i="13" s="1"/>
  <c r="AQ92" i="13"/>
  <c r="AR92" i="13"/>
  <c r="AS92" i="13"/>
  <c r="AT92" i="13"/>
  <c r="AU92" i="13" s="1"/>
  <c r="AV92" i="13"/>
  <c r="AY92" i="13" s="1"/>
  <c r="AQ93" i="13"/>
  <c r="AR93" i="13"/>
  <c r="AS93" i="13"/>
  <c r="AT93" i="13"/>
  <c r="AU93" i="13" s="1"/>
  <c r="AV93" i="13"/>
  <c r="AY93" i="13" s="1"/>
  <c r="AQ94" i="13"/>
  <c r="AR94" i="13"/>
  <c r="AS94" i="13"/>
  <c r="AT94" i="13"/>
  <c r="AU94" i="13" s="1"/>
  <c r="AV94" i="13"/>
  <c r="AY94" i="13" s="1"/>
  <c r="AQ96" i="13"/>
  <c r="AR96" i="13"/>
  <c r="AS96" i="13"/>
  <c r="AT96" i="13"/>
  <c r="AU96" i="13" s="1"/>
  <c r="AV96" i="13"/>
  <c r="AY96" i="13" s="1"/>
  <c r="AQ97" i="13"/>
  <c r="AR97" i="13"/>
  <c r="AS97" i="13"/>
  <c r="AT97" i="13"/>
  <c r="AU97" i="13" s="1"/>
  <c r="AV97" i="13"/>
  <c r="AY97" i="13" s="1"/>
  <c r="AQ99" i="13"/>
  <c r="AR99" i="13"/>
  <c r="AS99" i="13"/>
  <c r="AT99" i="13"/>
  <c r="AU99" i="13" s="1"/>
  <c r="AV99" i="13"/>
  <c r="AY99" i="13" s="1"/>
  <c r="AQ100" i="13"/>
  <c r="AR100" i="13"/>
  <c r="AS100" i="13"/>
  <c r="AT100" i="13"/>
  <c r="AU100" i="13" s="1"/>
  <c r="AV100" i="13"/>
  <c r="AY100" i="13" s="1"/>
  <c r="AQ101" i="13"/>
  <c r="AR101" i="13"/>
  <c r="AS101" i="13"/>
  <c r="AT101" i="13"/>
  <c r="AU101" i="13" s="1"/>
  <c r="AV101" i="13"/>
  <c r="AY101" i="13" s="1"/>
  <c r="AQ102" i="13"/>
  <c r="AR102" i="13"/>
  <c r="AS102" i="13"/>
  <c r="AT102" i="13"/>
  <c r="AU102" i="13" s="1"/>
  <c r="AV102" i="13"/>
  <c r="AY102" i="13" s="1"/>
  <c r="AQ103" i="13"/>
  <c r="AR103" i="13"/>
  <c r="AS103" i="13"/>
  <c r="AT103" i="13"/>
  <c r="AU103" i="13" s="1"/>
  <c r="AV103" i="13"/>
  <c r="AY103" i="13" s="1"/>
  <c r="AQ104" i="13"/>
  <c r="AR104" i="13"/>
  <c r="AS104" i="13"/>
  <c r="AT104" i="13"/>
  <c r="AU104" i="13" s="1"/>
  <c r="AV104" i="13"/>
  <c r="AY104" i="13" s="1"/>
  <c r="AQ105" i="13"/>
  <c r="AR105" i="13"/>
  <c r="AS105" i="13"/>
  <c r="AT105" i="13"/>
  <c r="AU105" i="13" s="1"/>
  <c r="AV105" i="13"/>
  <c r="AY105" i="13" s="1"/>
  <c r="AQ106" i="13"/>
  <c r="AR106" i="13"/>
  <c r="AS106" i="13"/>
  <c r="AT106" i="13"/>
  <c r="AU106" i="13" s="1"/>
  <c r="AV106" i="13"/>
  <c r="AY106" i="13" s="1"/>
  <c r="AQ107" i="13"/>
  <c r="AR107" i="13"/>
  <c r="AS107" i="13"/>
  <c r="AT107" i="13"/>
  <c r="AU107" i="13" s="1"/>
  <c r="AV107" i="13"/>
  <c r="AY107" i="13" s="1"/>
  <c r="AQ109" i="13"/>
  <c r="AR109" i="13"/>
  <c r="AS109" i="13"/>
  <c r="AT109" i="13"/>
  <c r="AU109" i="13" s="1"/>
  <c r="AV109" i="13"/>
  <c r="AY109" i="13" s="1"/>
  <c r="AQ110" i="13"/>
  <c r="AR110" i="13"/>
  <c r="AS110" i="13"/>
  <c r="AT110" i="13"/>
  <c r="AU110" i="13" s="1"/>
  <c r="AV110" i="13"/>
  <c r="AY110" i="13" s="1"/>
  <c r="AQ111" i="13"/>
  <c r="AR111" i="13"/>
  <c r="AS111" i="13"/>
  <c r="AT111" i="13"/>
  <c r="AU111" i="13" s="1"/>
  <c r="AV111" i="13"/>
  <c r="AY111" i="13" s="1"/>
  <c r="AQ112" i="13"/>
  <c r="AR112" i="13"/>
  <c r="AS112" i="13"/>
  <c r="AT112" i="13"/>
  <c r="AU112" i="13" s="1"/>
  <c r="AV112" i="13"/>
  <c r="AY112" i="13" s="1"/>
  <c r="AQ113" i="13"/>
  <c r="AR113" i="13"/>
  <c r="AS113" i="13"/>
  <c r="AT113" i="13"/>
  <c r="AU113" i="13"/>
  <c r="AW113" i="13" s="1"/>
  <c r="AV113" i="13"/>
  <c r="AY113" i="13" s="1"/>
  <c r="AQ114" i="13"/>
  <c r="AR114" i="13"/>
  <c r="AS114" i="13"/>
  <c r="AT114" i="13"/>
  <c r="AU114" i="13" s="1"/>
  <c r="AV114" i="13"/>
  <c r="AY114" i="13" s="1"/>
  <c r="AQ115" i="13"/>
  <c r="AR115" i="13"/>
  <c r="AS115" i="13"/>
  <c r="AT115" i="13"/>
  <c r="AU115" i="13" s="1"/>
  <c r="AV115" i="13"/>
  <c r="AY115" i="13" s="1"/>
  <c r="AQ116" i="13"/>
  <c r="AR116" i="13"/>
  <c r="AS116" i="13"/>
  <c r="AT116" i="13"/>
  <c r="AU116" i="13" s="1"/>
  <c r="AV116" i="13"/>
  <c r="AY116" i="13" s="1"/>
  <c r="AQ117" i="13"/>
  <c r="AR117" i="13"/>
  <c r="AS117" i="13"/>
  <c r="AT117" i="13"/>
  <c r="AU117" i="13" s="1"/>
  <c r="AV117" i="13"/>
  <c r="AY117" i="13" s="1"/>
  <c r="AQ118" i="13"/>
  <c r="AR118" i="13"/>
  <c r="AS118" i="13"/>
  <c r="AT118" i="13"/>
  <c r="AU118" i="13" s="1"/>
  <c r="AV118" i="13"/>
  <c r="AY118" i="13" s="1"/>
  <c r="AQ119" i="13"/>
  <c r="AR119" i="13"/>
  <c r="AS119" i="13"/>
  <c r="AT119" i="13"/>
  <c r="AU119" i="13" s="1"/>
  <c r="AV119" i="13"/>
  <c r="AY119" i="13" s="1"/>
  <c r="AQ120" i="13"/>
  <c r="AR120" i="13"/>
  <c r="AS120" i="13"/>
  <c r="AT120" i="13"/>
  <c r="AU120" i="13" s="1"/>
  <c r="AV120" i="13"/>
  <c r="AY120" i="13" s="1"/>
  <c r="AQ121" i="13"/>
  <c r="AR121" i="13"/>
  <c r="AS121" i="13"/>
  <c r="AT121" i="13"/>
  <c r="AU121" i="13" s="1"/>
  <c r="AV121" i="13"/>
  <c r="AY121" i="13" s="1"/>
  <c r="AQ122" i="13"/>
  <c r="AR122" i="13"/>
  <c r="AS122" i="13"/>
  <c r="AT122" i="13"/>
  <c r="AU122" i="13" s="1"/>
  <c r="AV122" i="13"/>
  <c r="AY122" i="13" s="1"/>
  <c r="AQ123" i="13"/>
  <c r="AR123" i="13"/>
  <c r="AS123" i="13"/>
  <c r="AT123" i="13"/>
  <c r="AU123" i="13" s="1"/>
  <c r="AV123" i="13"/>
  <c r="AY123" i="13" s="1"/>
  <c r="AQ124" i="13"/>
  <c r="AR124" i="13"/>
  <c r="AS124" i="13"/>
  <c r="AT124" i="13"/>
  <c r="AU124" i="13" s="1"/>
  <c r="AX124" i="13" s="1"/>
  <c r="AV124" i="13"/>
  <c r="AY124" i="13" s="1"/>
  <c r="AQ125" i="13"/>
  <c r="AR125" i="13"/>
  <c r="AS125" i="13"/>
  <c r="AT125" i="13"/>
  <c r="AU125" i="13" s="1"/>
  <c r="AV125" i="13"/>
  <c r="AY125" i="13" s="1"/>
  <c r="AQ128" i="13"/>
  <c r="AR128" i="13"/>
  <c r="AS128" i="13"/>
  <c r="AT128" i="13"/>
  <c r="AU128" i="13" s="1"/>
  <c r="AX128" i="13" s="1"/>
  <c r="AV128" i="13"/>
  <c r="AY128" i="13" s="1"/>
  <c r="AQ130" i="13"/>
  <c r="AR130" i="13"/>
  <c r="AS130" i="13"/>
  <c r="AT130" i="13"/>
  <c r="AU130" i="13" s="1"/>
  <c r="AV130" i="13"/>
  <c r="AY130" i="13" s="1"/>
  <c r="AQ131" i="13"/>
  <c r="AR131" i="13"/>
  <c r="AS131" i="13"/>
  <c r="AT131" i="13"/>
  <c r="AU131" i="13" s="1"/>
  <c r="AX131" i="13" s="1"/>
  <c r="AV131" i="13"/>
  <c r="AY131" i="13" s="1"/>
  <c r="AQ132" i="13"/>
  <c r="AR132" i="13"/>
  <c r="AS132" i="13"/>
  <c r="AT132" i="13"/>
  <c r="AU132" i="13" s="1"/>
  <c r="AV132" i="13"/>
  <c r="AY132" i="13" s="1"/>
  <c r="AQ133" i="13"/>
  <c r="AR133" i="13"/>
  <c r="AS133" i="13"/>
  <c r="AT133" i="13"/>
  <c r="AU133" i="13" s="1"/>
  <c r="AV133" i="13"/>
  <c r="AY133" i="13" s="1"/>
  <c r="AQ134" i="13"/>
  <c r="AR134" i="13"/>
  <c r="AS134" i="13"/>
  <c r="AT134" i="13"/>
  <c r="AU134" i="13" s="1"/>
  <c r="AV134" i="13"/>
  <c r="AY134" i="13" s="1"/>
  <c r="AQ135" i="13"/>
  <c r="AR135" i="13"/>
  <c r="AS135" i="13"/>
  <c r="AT135" i="13"/>
  <c r="AU135" i="13" s="1"/>
  <c r="AV135" i="13"/>
  <c r="AY135" i="13" s="1"/>
  <c r="AQ136" i="13"/>
  <c r="AR136" i="13"/>
  <c r="AS136" i="13"/>
  <c r="AT136" i="13"/>
  <c r="AU136" i="13" s="1"/>
  <c r="AX136" i="13" s="1"/>
  <c r="AV136" i="13"/>
  <c r="AQ137" i="13"/>
  <c r="AR137" i="13"/>
  <c r="AS137" i="13"/>
  <c r="AT137" i="13"/>
  <c r="AU137" i="13" s="1"/>
  <c r="AV137" i="13"/>
  <c r="AY137" i="13" s="1"/>
  <c r="AQ138" i="13"/>
  <c r="AR138" i="13"/>
  <c r="AS138" i="13"/>
  <c r="AT138" i="13"/>
  <c r="AU138" i="13" s="1"/>
  <c r="AV138" i="13"/>
  <c r="AY138" i="13" s="1"/>
  <c r="AQ139" i="13"/>
  <c r="AR139" i="13"/>
  <c r="AS139" i="13"/>
  <c r="AT139" i="13"/>
  <c r="AU139" i="13" s="1"/>
  <c r="AV139" i="13"/>
  <c r="AY139" i="13" s="1"/>
  <c r="AQ140" i="13"/>
  <c r="AR140" i="13"/>
  <c r="AS140" i="13"/>
  <c r="AT140" i="13"/>
  <c r="AU140" i="13" s="1"/>
  <c r="AV140" i="13"/>
  <c r="AY140" i="13" s="1"/>
  <c r="AQ143" i="13"/>
  <c r="AR143" i="13"/>
  <c r="AS143" i="13"/>
  <c r="AT143" i="13"/>
  <c r="AU143" i="13" s="1"/>
  <c r="AV143" i="13"/>
  <c r="AY143" i="13" s="1"/>
  <c r="AQ144" i="13"/>
  <c r="AR144" i="13"/>
  <c r="AS144" i="13"/>
  <c r="AT144" i="13"/>
  <c r="AU144" i="13" s="1"/>
  <c r="AV144" i="13"/>
  <c r="AY144" i="13" s="1"/>
  <c r="AQ145" i="13"/>
  <c r="AR145" i="13"/>
  <c r="AS145" i="13"/>
  <c r="AT145" i="13"/>
  <c r="AU145" i="13" s="1"/>
  <c r="AX145" i="13" s="1"/>
  <c r="AV145" i="13"/>
  <c r="AY145" i="13" s="1"/>
  <c r="AQ146" i="13"/>
  <c r="AR146" i="13"/>
  <c r="AS146" i="13"/>
  <c r="AT146" i="13"/>
  <c r="AU146" i="13" s="1"/>
  <c r="AV146" i="13"/>
  <c r="AY146" i="13" s="1"/>
  <c r="AQ148" i="13"/>
  <c r="AR148" i="13"/>
  <c r="AS148" i="13"/>
  <c r="AT148" i="13"/>
  <c r="AU148" i="13" s="1"/>
  <c r="AV148" i="13"/>
  <c r="AY148" i="13" s="1"/>
  <c r="AQ149" i="13"/>
  <c r="AR149" i="13"/>
  <c r="AS149" i="13"/>
  <c r="AT149" i="13"/>
  <c r="AU149" i="13" s="1"/>
  <c r="AV149" i="13"/>
  <c r="AY149" i="13" s="1"/>
  <c r="AJ67" i="13"/>
  <c r="Q67" i="13" s="1"/>
  <c r="AI67" i="13"/>
  <c r="P67" i="13" s="1"/>
  <c r="AH67" i="13"/>
  <c r="I67" i="13"/>
  <c r="H67" i="13"/>
  <c r="AJ57" i="13"/>
  <c r="Q57" i="13" s="1"/>
  <c r="AI57" i="13"/>
  <c r="P57" i="13" s="1"/>
  <c r="AH57" i="13"/>
  <c r="I57" i="13"/>
  <c r="H57" i="13"/>
  <c r="AJ54" i="13"/>
  <c r="Q54" i="13" s="1"/>
  <c r="AI54" i="13"/>
  <c r="P54" i="13" s="1"/>
  <c r="AH54" i="13"/>
  <c r="I54" i="13"/>
  <c r="H54" i="13"/>
  <c r="AJ59" i="13"/>
  <c r="Q59" i="13" s="1"/>
  <c r="AI59" i="13"/>
  <c r="P59" i="13" s="1"/>
  <c r="AH59" i="13"/>
  <c r="I59" i="13"/>
  <c r="H59" i="13"/>
  <c r="AJ50" i="13"/>
  <c r="Q50" i="13" s="1"/>
  <c r="AI50" i="13"/>
  <c r="P50" i="13" s="1"/>
  <c r="AH50" i="13"/>
  <c r="I50" i="13"/>
  <c r="H50" i="13"/>
  <c r="Q52" i="13"/>
  <c r="AI52" i="13"/>
  <c r="P52" i="13" s="1"/>
  <c r="AH52" i="13"/>
  <c r="I52" i="13"/>
  <c r="H52" i="13"/>
  <c r="AY74" i="13"/>
  <c r="AJ137" i="13"/>
  <c r="Q137" i="13" s="1"/>
  <c r="AI137" i="13"/>
  <c r="P137" i="13" s="1"/>
  <c r="AH137" i="13"/>
  <c r="I137" i="13"/>
  <c r="H137" i="13"/>
  <c r="AJ131" i="13"/>
  <c r="Q131" i="13" s="1"/>
  <c r="AI131" i="13"/>
  <c r="P131" i="13" s="1"/>
  <c r="AH131" i="13"/>
  <c r="I131" i="13"/>
  <c r="H131" i="13"/>
  <c r="AJ103" i="13"/>
  <c r="Q103" i="13" s="1"/>
  <c r="AI103" i="13"/>
  <c r="P103" i="13" s="1"/>
  <c r="AH103" i="13"/>
  <c r="I103" i="13"/>
  <c r="H103" i="13"/>
  <c r="AJ97" i="13"/>
  <c r="Q97" i="13" s="1"/>
  <c r="AI97" i="13"/>
  <c r="P97" i="13" s="1"/>
  <c r="P24" i="13" s="1"/>
  <c r="AH97" i="13"/>
  <c r="I97" i="13"/>
  <c r="I24" i="13" s="1"/>
  <c r="H97" i="13"/>
  <c r="AJ96" i="13"/>
  <c r="Q96" i="13" s="1"/>
  <c r="AI96" i="13"/>
  <c r="P96" i="13" s="1"/>
  <c r="AH96" i="13"/>
  <c r="I96" i="13"/>
  <c r="H96" i="13"/>
  <c r="AJ94" i="13"/>
  <c r="Q94" i="13" s="1"/>
  <c r="AI94" i="13"/>
  <c r="P94" i="13" s="1"/>
  <c r="AH94" i="13"/>
  <c r="I94" i="13"/>
  <c r="I23" i="13" s="1"/>
  <c r="H94" i="13"/>
  <c r="AJ93" i="13"/>
  <c r="Q93" i="13" s="1"/>
  <c r="AI93" i="13"/>
  <c r="P93" i="13" s="1"/>
  <c r="AH93" i="13"/>
  <c r="I93" i="13"/>
  <c r="H93" i="13"/>
  <c r="AJ92" i="13"/>
  <c r="Q92" i="13" s="1"/>
  <c r="AI92" i="13"/>
  <c r="P92" i="13" s="1"/>
  <c r="AH92" i="13"/>
  <c r="I92" i="13"/>
  <c r="H92" i="13"/>
  <c r="AJ69" i="13"/>
  <c r="Q69" i="13" s="1"/>
  <c r="AI69" i="13"/>
  <c r="P69" i="13" s="1"/>
  <c r="AH69" i="13"/>
  <c r="I69" i="13"/>
  <c r="H69" i="13"/>
  <c r="AJ42" i="13"/>
  <c r="Q42" i="13" s="1"/>
  <c r="AI42" i="13"/>
  <c r="P42" i="13" s="1"/>
  <c r="AH42" i="13"/>
  <c r="I42" i="13"/>
  <c r="I20" i="13" s="1"/>
  <c r="H42" i="13"/>
  <c r="AJ41" i="13"/>
  <c r="Q41" i="13" s="1"/>
  <c r="AI41" i="13"/>
  <c r="P41" i="13" s="1"/>
  <c r="AH41" i="13"/>
  <c r="I41" i="13"/>
  <c r="H41" i="13"/>
  <c r="AJ40" i="13"/>
  <c r="Q40" i="13" s="1"/>
  <c r="AI40" i="13"/>
  <c r="P40" i="13" s="1"/>
  <c r="AH40" i="13"/>
  <c r="I40" i="13"/>
  <c r="H40" i="13"/>
  <c r="AJ39" i="13"/>
  <c r="Q39" i="13" s="1"/>
  <c r="AH39" i="13"/>
  <c r="I39" i="13"/>
  <c r="H39" i="13"/>
  <c r="AJ35" i="13"/>
  <c r="Q35" i="13" s="1"/>
  <c r="AI35" i="13"/>
  <c r="P35" i="13" s="1"/>
  <c r="AH35" i="13"/>
  <c r="I35" i="13"/>
  <c r="H35" i="13"/>
  <c r="AJ49" i="13"/>
  <c r="Q49" i="13" s="1"/>
  <c r="AI49" i="13"/>
  <c r="P49" i="13" s="1"/>
  <c r="AH49" i="13"/>
  <c r="I49" i="13"/>
  <c r="H49" i="13"/>
  <c r="AJ124" i="13"/>
  <c r="Q124" i="13" s="1"/>
  <c r="AI124" i="13"/>
  <c r="P124" i="13" s="1"/>
  <c r="AH124" i="13"/>
  <c r="I124" i="13"/>
  <c r="H124" i="13"/>
  <c r="AJ119" i="13"/>
  <c r="Q119" i="13" s="1"/>
  <c r="AI119" i="13"/>
  <c r="P119" i="13" s="1"/>
  <c r="AH119" i="13"/>
  <c r="I119" i="13"/>
  <c r="H119" i="13"/>
  <c r="AJ109" i="13"/>
  <c r="Q109" i="13" s="1"/>
  <c r="AI109" i="13"/>
  <c r="P109" i="13" s="1"/>
  <c r="AH109" i="13"/>
  <c r="I109" i="13"/>
  <c r="H109" i="13"/>
  <c r="AJ117" i="13"/>
  <c r="Q117" i="13" s="1"/>
  <c r="AI117" i="13"/>
  <c r="P117" i="13" s="1"/>
  <c r="AH117" i="13"/>
  <c r="I117" i="13"/>
  <c r="H117" i="13"/>
  <c r="AJ44" i="13"/>
  <c r="Q44" i="13" s="1"/>
  <c r="AI44" i="13"/>
  <c r="P44" i="13" s="1"/>
  <c r="P21" i="13" s="1"/>
  <c r="AH44" i="13"/>
  <c r="I44" i="13"/>
  <c r="H44" i="13"/>
  <c r="AJ149" i="13"/>
  <c r="Q149" i="13" s="1"/>
  <c r="AI149" i="13"/>
  <c r="P149" i="13" s="1"/>
  <c r="P27" i="13" s="1"/>
  <c r="AH149" i="13"/>
  <c r="I149" i="13"/>
  <c r="H149" i="13"/>
  <c r="H27" i="13" s="1"/>
  <c r="P39" i="13"/>
  <c r="H134" i="13"/>
  <c r="I134" i="13"/>
  <c r="AH134" i="13"/>
  <c r="AI134" i="13"/>
  <c r="P134" i="13" s="1"/>
  <c r="AJ134" i="13"/>
  <c r="Q134" i="13" s="1"/>
  <c r="H133" i="13"/>
  <c r="I133" i="13"/>
  <c r="AH133" i="13"/>
  <c r="AI133" i="13"/>
  <c r="P133" i="13" s="1"/>
  <c r="AJ133" i="13"/>
  <c r="Q133" i="13" s="1"/>
  <c r="AJ60" i="13"/>
  <c r="Q60" i="13" s="1"/>
  <c r="AI60" i="13"/>
  <c r="P60" i="13" s="1"/>
  <c r="AH60" i="13"/>
  <c r="I60" i="13"/>
  <c r="H60" i="13"/>
  <c r="AJ61" i="13"/>
  <c r="Q61" i="13" s="1"/>
  <c r="AI61" i="13"/>
  <c r="P61" i="13" s="1"/>
  <c r="AH61" i="13"/>
  <c r="I61" i="13"/>
  <c r="H61" i="13"/>
  <c r="H118" i="13"/>
  <c r="I118" i="13"/>
  <c r="AH118" i="13"/>
  <c r="AI118" i="13"/>
  <c r="P118" i="13" s="1"/>
  <c r="AJ118" i="13"/>
  <c r="Q118" i="13" s="1"/>
  <c r="AJ135" i="13"/>
  <c r="Q135" i="13" s="1"/>
  <c r="AI135" i="13"/>
  <c r="P135" i="13" s="1"/>
  <c r="AH135" i="13"/>
  <c r="I135" i="13"/>
  <c r="H135" i="13"/>
  <c r="AJ148" i="13"/>
  <c r="Q148" i="13" s="1"/>
  <c r="AI148" i="13"/>
  <c r="P148" i="13" s="1"/>
  <c r="AH148" i="13"/>
  <c r="I148" i="13"/>
  <c r="H148" i="13"/>
  <c r="AJ146" i="13"/>
  <c r="Q146" i="13" s="1"/>
  <c r="AI146" i="13"/>
  <c r="P146" i="13" s="1"/>
  <c r="AH146" i="13"/>
  <c r="I146" i="13"/>
  <c r="H146" i="13"/>
  <c r="H144" i="13"/>
  <c r="I144" i="13"/>
  <c r="AH144" i="13"/>
  <c r="AI144" i="13"/>
  <c r="P144" i="13" s="1"/>
  <c r="AJ144" i="13"/>
  <c r="Q144" i="13" s="1"/>
  <c r="AJ143" i="13"/>
  <c r="Q143" i="13" s="1"/>
  <c r="AI143" i="13"/>
  <c r="P143" i="13" s="1"/>
  <c r="AH143" i="13"/>
  <c r="I143" i="13"/>
  <c r="H143" i="13"/>
  <c r="H87" i="13"/>
  <c r="I87" i="13"/>
  <c r="AH87" i="13"/>
  <c r="AI87" i="13"/>
  <c r="AJ87" i="13"/>
  <c r="Q87" i="13" s="1"/>
  <c r="H88" i="13"/>
  <c r="I88" i="13"/>
  <c r="AH88" i="13"/>
  <c r="AI88" i="13"/>
  <c r="P88" i="13" s="1"/>
  <c r="AJ88" i="13"/>
  <c r="Q88" i="13" s="1"/>
  <c r="H89" i="13"/>
  <c r="I89" i="13"/>
  <c r="AH89" i="13"/>
  <c r="AI89" i="13"/>
  <c r="P89" i="13" s="1"/>
  <c r="AJ89" i="13"/>
  <c r="Q89" i="13" s="1"/>
  <c r="H90" i="13"/>
  <c r="I90" i="13"/>
  <c r="AH90" i="13"/>
  <c r="AI90" i="13"/>
  <c r="P90" i="13" s="1"/>
  <c r="AJ90" i="13"/>
  <c r="Q90" i="13" s="1"/>
  <c r="H91" i="13"/>
  <c r="I91" i="13"/>
  <c r="AH91" i="13"/>
  <c r="AI91" i="13"/>
  <c r="P91" i="13" s="1"/>
  <c r="AJ91" i="13"/>
  <c r="Q91" i="13" s="1"/>
  <c r="AJ86" i="13"/>
  <c r="Q86" i="13" s="1"/>
  <c r="AI86" i="13"/>
  <c r="P86" i="13" s="1"/>
  <c r="AH86" i="13"/>
  <c r="I86" i="13"/>
  <c r="H86" i="13"/>
  <c r="AJ116" i="13"/>
  <c r="Q116" i="13" s="1"/>
  <c r="AI116" i="13"/>
  <c r="P116" i="13" s="1"/>
  <c r="AH116" i="13"/>
  <c r="I116" i="13"/>
  <c r="H116" i="13"/>
  <c r="AJ115" i="13"/>
  <c r="Q115" i="13" s="1"/>
  <c r="AI115" i="13"/>
  <c r="P115" i="13" s="1"/>
  <c r="AH115" i="13"/>
  <c r="I115" i="13"/>
  <c r="H115" i="13"/>
  <c r="AT34" i="13"/>
  <c r="AU34" i="13" s="1"/>
  <c r="AV34" i="13"/>
  <c r="AY34" i="13" s="1"/>
  <c r="AI34" i="13"/>
  <c r="P34" i="13" s="1"/>
  <c r="P19" i="13" s="1"/>
  <c r="AJ34" i="13"/>
  <c r="Q34" i="13" s="1"/>
  <c r="AI43" i="13"/>
  <c r="P43" i="13" s="1"/>
  <c r="AJ43" i="13"/>
  <c r="Q43" i="13" s="1"/>
  <c r="AI70" i="13"/>
  <c r="P70" i="13" s="1"/>
  <c r="AI71" i="13"/>
  <c r="P71" i="13" s="1"/>
  <c r="AI51" i="13"/>
  <c r="P51" i="13" s="1"/>
  <c r="AJ51" i="13"/>
  <c r="Q51" i="13" s="1"/>
  <c r="AI53" i="13"/>
  <c r="AJ53" i="13"/>
  <c r="Q53" i="13" s="1"/>
  <c r="AI55" i="13"/>
  <c r="P55" i="13" s="1"/>
  <c r="AI56" i="13"/>
  <c r="P56" i="13" s="1"/>
  <c r="AI58" i="13"/>
  <c r="P58" i="13" s="1"/>
  <c r="AI62" i="13"/>
  <c r="P62" i="13" s="1"/>
  <c r="AJ62" i="13"/>
  <c r="Q62" i="13" s="1"/>
  <c r="AI63" i="13"/>
  <c r="P63" i="13" s="1"/>
  <c r="AI64" i="13"/>
  <c r="P64" i="13" s="1"/>
  <c r="AI65" i="13"/>
  <c r="AI66" i="13"/>
  <c r="P66" i="13" s="1"/>
  <c r="AJ66" i="13"/>
  <c r="Q66" i="13" s="1"/>
  <c r="AI68" i="13"/>
  <c r="P68" i="13" s="1"/>
  <c r="AJ68" i="13"/>
  <c r="Q68" i="13" s="1"/>
  <c r="AI72" i="13"/>
  <c r="P72" i="13" s="1"/>
  <c r="AJ72" i="13"/>
  <c r="Q72" i="13" s="1"/>
  <c r="AI73" i="13"/>
  <c r="AJ73" i="13"/>
  <c r="Q73" i="13" s="1"/>
  <c r="AI74" i="13"/>
  <c r="P74" i="13" s="1"/>
  <c r="AJ74" i="13"/>
  <c r="Q74" i="13" s="1"/>
  <c r="AI75" i="13"/>
  <c r="AJ75" i="13"/>
  <c r="Q75" i="13" s="1"/>
  <c r="AI76" i="13"/>
  <c r="P76" i="13" s="1"/>
  <c r="AJ76" i="13"/>
  <c r="Q76" i="13" s="1"/>
  <c r="AI77" i="13"/>
  <c r="AJ77" i="13"/>
  <c r="Q77" i="13" s="1"/>
  <c r="AI78" i="13"/>
  <c r="P78" i="13" s="1"/>
  <c r="AJ78" i="13"/>
  <c r="Q78" i="13" s="1"/>
  <c r="AI79" i="13"/>
  <c r="P79" i="13" s="1"/>
  <c r="AJ79" i="13"/>
  <c r="Q79" i="13" s="1"/>
  <c r="AI80" i="13"/>
  <c r="P80" i="13" s="1"/>
  <c r="AJ80" i="13"/>
  <c r="Q80" i="13" s="1"/>
  <c r="AI81" i="13"/>
  <c r="P81" i="13" s="1"/>
  <c r="AJ81" i="13"/>
  <c r="Q81" i="13" s="1"/>
  <c r="AI82" i="13"/>
  <c r="P82" i="13" s="1"/>
  <c r="AJ82" i="13"/>
  <c r="Q82" i="13" s="1"/>
  <c r="AI83" i="13"/>
  <c r="AI84" i="13"/>
  <c r="P84" i="13" s="1"/>
  <c r="AI85" i="13"/>
  <c r="P85" i="13" s="1"/>
  <c r="AI99" i="13"/>
  <c r="P99" i="13" s="1"/>
  <c r="AJ99" i="13"/>
  <c r="Q99" i="13" s="1"/>
  <c r="AI100" i="13"/>
  <c r="AJ100" i="13"/>
  <c r="Q100" i="13" s="1"/>
  <c r="AI101" i="13"/>
  <c r="P101" i="13" s="1"/>
  <c r="AJ101" i="13"/>
  <c r="Q101" i="13" s="1"/>
  <c r="AI102" i="13"/>
  <c r="P102" i="13" s="1"/>
  <c r="AJ102" i="13"/>
  <c r="Q102" i="13" s="1"/>
  <c r="AI104" i="13"/>
  <c r="P104" i="13" s="1"/>
  <c r="AJ104" i="13"/>
  <c r="Q104" i="13" s="1"/>
  <c r="AI105" i="13"/>
  <c r="P105" i="13" s="1"/>
  <c r="AJ105" i="13"/>
  <c r="Q105" i="13" s="1"/>
  <c r="AI106" i="13"/>
  <c r="AJ106" i="13"/>
  <c r="Q106" i="13" s="1"/>
  <c r="AI107" i="13"/>
  <c r="AI110" i="13"/>
  <c r="P110" i="13" s="1"/>
  <c r="AJ110" i="13"/>
  <c r="Q110" i="13" s="1"/>
  <c r="AI111" i="13"/>
  <c r="P111" i="13" s="1"/>
  <c r="AJ111" i="13"/>
  <c r="Q111" i="13" s="1"/>
  <c r="AI112" i="13"/>
  <c r="P112" i="13" s="1"/>
  <c r="AJ112" i="13"/>
  <c r="Q112" i="13" s="1"/>
  <c r="AI113" i="13"/>
  <c r="P113" i="13" s="1"/>
  <c r="AJ113" i="13"/>
  <c r="Q113" i="13" s="1"/>
  <c r="AI114" i="13"/>
  <c r="P114" i="13" s="1"/>
  <c r="AI120" i="13"/>
  <c r="P120" i="13" s="1"/>
  <c r="AJ120" i="13"/>
  <c r="Q120" i="13" s="1"/>
  <c r="AI121" i="13"/>
  <c r="P121" i="13" s="1"/>
  <c r="AJ121" i="13"/>
  <c r="Q121" i="13" s="1"/>
  <c r="AI122" i="13"/>
  <c r="AI123" i="13"/>
  <c r="P123" i="13" s="1"/>
  <c r="AJ123" i="13"/>
  <c r="Q123" i="13" s="1"/>
  <c r="AI125" i="13"/>
  <c r="AJ125" i="13"/>
  <c r="Q125" i="13" s="1"/>
  <c r="AI128" i="13"/>
  <c r="AJ128" i="13"/>
  <c r="Q128" i="13" s="1"/>
  <c r="AI130" i="13"/>
  <c r="P130" i="13" s="1"/>
  <c r="AJ130" i="13"/>
  <c r="Q130" i="13" s="1"/>
  <c r="AI132" i="13"/>
  <c r="P132" i="13" s="1"/>
  <c r="AI136" i="13"/>
  <c r="P136" i="13" s="1"/>
  <c r="AJ136" i="13"/>
  <c r="Q136" i="13" s="1"/>
  <c r="AI138" i="13"/>
  <c r="P138" i="13" s="1"/>
  <c r="AJ138" i="13"/>
  <c r="Q138" i="13" s="1"/>
  <c r="AI139" i="13"/>
  <c r="P139" i="13" s="1"/>
  <c r="AJ139" i="13"/>
  <c r="Q139" i="13" s="1"/>
  <c r="AI140" i="13"/>
  <c r="P140" i="13" s="1"/>
  <c r="AJ140" i="13"/>
  <c r="Q140" i="13" s="1"/>
  <c r="AI145" i="13"/>
  <c r="P145" i="13" s="1"/>
  <c r="AJ145" i="13"/>
  <c r="Q145" i="13" s="1"/>
  <c r="J19" i="13"/>
  <c r="J20" i="13"/>
  <c r="J21" i="13"/>
  <c r="J22" i="13"/>
  <c r="J23" i="13"/>
  <c r="J24" i="13"/>
  <c r="J25" i="13"/>
  <c r="J26" i="13"/>
  <c r="J27" i="13"/>
  <c r="L8" i="13"/>
  <c r="G37" i="13" s="1"/>
  <c r="E27" i="13"/>
  <c r="E26" i="13"/>
  <c r="E25" i="13"/>
  <c r="E24" i="13"/>
  <c r="E23" i="13"/>
  <c r="E22" i="13"/>
  <c r="E21" i="13"/>
  <c r="E20" i="13"/>
  <c r="E19" i="13"/>
  <c r="H68" i="13"/>
  <c r="I68" i="13"/>
  <c r="AH145" i="13"/>
  <c r="I145" i="13"/>
  <c r="H145" i="13"/>
  <c r="I27" i="13"/>
  <c r="AH140" i="13"/>
  <c r="I140" i="13"/>
  <c r="H140" i="13"/>
  <c r="AH139" i="13"/>
  <c r="I139" i="13"/>
  <c r="H139" i="13"/>
  <c r="AH138" i="13"/>
  <c r="I138" i="13"/>
  <c r="H138" i="13"/>
  <c r="AH136" i="13"/>
  <c r="I136" i="13"/>
  <c r="H136" i="13"/>
  <c r="AJ132" i="13"/>
  <c r="Q132" i="13" s="1"/>
  <c r="AH132" i="13"/>
  <c r="I132" i="13"/>
  <c r="H132" i="13"/>
  <c r="AH130" i="13"/>
  <c r="I130" i="13"/>
  <c r="H130" i="13"/>
  <c r="AH128" i="13"/>
  <c r="I128" i="13"/>
  <c r="I26" i="13" s="1"/>
  <c r="H128" i="13"/>
  <c r="H26" i="13" s="1"/>
  <c r="AH125" i="13"/>
  <c r="I125" i="13"/>
  <c r="H125" i="13"/>
  <c r="AH123" i="13"/>
  <c r="I123" i="13"/>
  <c r="H123" i="13"/>
  <c r="AJ122" i="13"/>
  <c r="Q122" i="13" s="1"/>
  <c r="AH122" i="13"/>
  <c r="I122" i="13"/>
  <c r="H122" i="13"/>
  <c r="AH121" i="13"/>
  <c r="I121" i="13"/>
  <c r="H121" i="13"/>
  <c r="AH120" i="13"/>
  <c r="I120" i="13"/>
  <c r="H120" i="13"/>
  <c r="AJ114" i="13"/>
  <c r="Q114" i="13" s="1"/>
  <c r="AH114" i="13"/>
  <c r="I114" i="13"/>
  <c r="H114" i="13"/>
  <c r="AH113" i="13"/>
  <c r="I113" i="13"/>
  <c r="H113" i="13"/>
  <c r="AH112" i="13"/>
  <c r="I112" i="13"/>
  <c r="I25" i="13" s="1"/>
  <c r="H112" i="13"/>
  <c r="AH111" i="13"/>
  <c r="I111" i="13"/>
  <c r="H111" i="13"/>
  <c r="AH110" i="13"/>
  <c r="I110" i="13"/>
  <c r="H110" i="13"/>
  <c r="AJ107" i="13"/>
  <c r="Q107" i="13" s="1"/>
  <c r="AH107" i="13"/>
  <c r="I107" i="13"/>
  <c r="H107" i="13"/>
  <c r="AH106" i="13"/>
  <c r="I106" i="13"/>
  <c r="H106" i="13"/>
  <c r="AH105" i="13"/>
  <c r="I105" i="13"/>
  <c r="H105" i="13"/>
  <c r="AH104" i="13"/>
  <c r="I104" i="13"/>
  <c r="H104" i="13"/>
  <c r="AH102" i="13"/>
  <c r="I102" i="13"/>
  <c r="H102" i="13"/>
  <c r="AH101" i="13"/>
  <c r="I101" i="13"/>
  <c r="H101" i="13"/>
  <c r="AH100" i="13"/>
  <c r="I100" i="13"/>
  <c r="H100" i="13"/>
  <c r="AH99" i="13"/>
  <c r="I99" i="13"/>
  <c r="H99" i="13"/>
  <c r="H24" i="13"/>
  <c r="AJ85" i="13"/>
  <c r="Q85" i="13" s="1"/>
  <c r="AH85" i="13"/>
  <c r="I85" i="13"/>
  <c r="H85" i="13"/>
  <c r="AJ84" i="13"/>
  <c r="Q84" i="13" s="1"/>
  <c r="AH84" i="13"/>
  <c r="I84" i="13"/>
  <c r="H84" i="13"/>
  <c r="AJ83" i="13"/>
  <c r="Q83" i="13" s="1"/>
  <c r="AH83" i="13"/>
  <c r="I83" i="13"/>
  <c r="H83" i="13"/>
  <c r="AH82" i="13"/>
  <c r="I82" i="13"/>
  <c r="H82" i="13"/>
  <c r="AH81" i="13"/>
  <c r="I81" i="13"/>
  <c r="H81" i="13"/>
  <c r="AH80" i="13"/>
  <c r="I80" i="13"/>
  <c r="H80" i="13"/>
  <c r="AH79" i="13"/>
  <c r="I79" i="13"/>
  <c r="H79" i="13"/>
  <c r="AH78" i="13"/>
  <c r="I78" i="13"/>
  <c r="H78" i="13"/>
  <c r="AH77" i="13"/>
  <c r="I77" i="13"/>
  <c r="H77" i="13"/>
  <c r="AH76" i="13"/>
  <c r="I76" i="13"/>
  <c r="H76" i="13"/>
  <c r="AH75" i="13"/>
  <c r="P75" i="13"/>
  <c r="I75" i="13"/>
  <c r="H75" i="13"/>
  <c r="AH74" i="13"/>
  <c r="I74" i="13"/>
  <c r="H74" i="13"/>
  <c r="AH73" i="13"/>
  <c r="P73" i="13"/>
  <c r="I73" i="13"/>
  <c r="H73" i="13"/>
  <c r="AH72" i="13"/>
  <c r="I72" i="13"/>
  <c r="H72" i="13"/>
  <c r="AH68" i="13"/>
  <c r="AH66" i="13"/>
  <c r="I66" i="13"/>
  <c r="H66" i="13"/>
  <c r="AJ65" i="13"/>
  <c r="Q65" i="13" s="1"/>
  <c r="AH65" i="13"/>
  <c r="I65" i="13"/>
  <c r="H65" i="13"/>
  <c r="AJ64" i="13"/>
  <c r="Q64" i="13" s="1"/>
  <c r="AH64" i="13"/>
  <c r="I64" i="13"/>
  <c r="H64" i="13"/>
  <c r="AJ63" i="13"/>
  <c r="Q63" i="13" s="1"/>
  <c r="AH63" i="13"/>
  <c r="I63" i="13"/>
  <c r="H63" i="13"/>
  <c r="AH62" i="13"/>
  <c r="I62" i="13"/>
  <c r="H62" i="13"/>
  <c r="AJ58" i="13"/>
  <c r="Q58" i="13" s="1"/>
  <c r="AH58" i="13"/>
  <c r="I58" i="13"/>
  <c r="H58" i="13"/>
  <c r="AJ56" i="13"/>
  <c r="Q56" i="13" s="1"/>
  <c r="AH56" i="13"/>
  <c r="I56" i="13"/>
  <c r="H56" i="13"/>
  <c r="AJ55" i="13"/>
  <c r="Q55" i="13" s="1"/>
  <c r="AH55" i="13"/>
  <c r="I55" i="13"/>
  <c r="H55" i="13"/>
  <c r="AH53" i="13"/>
  <c r="I53" i="13"/>
  <c r="I22" i="13" s="1"/>
  <c r="H53" i="13"/>
  <c r="AH51" i="13"/>
  <c r="I51" i="13"/>
  <c r="H51" i="13"/>
  <c r="AJ71" i="13"/>
  <c r="Q71" i="13" s="1"/>
  <c r="AH71" i="13"/>
  <c r="I71" i="13"/>
  <c r="H71" i="13"/>
  <c r="AJ70" i="13"/>
  <c r="Q70" i="13" s="1"/>
  <c r="AH70" i="13"/>
  <c r="I70" i="13"/>
  <c r="H70" i="13"/>
  <c r="H22" i="13"/>
  <c r="AH43" i="13"/>
  <c r="I43" i="13"/>
  <c r="H43" i="13"/>
  <c r="H20" i="13"/>
  <c r="I34" i="13"/>
  <c r="I19" i="13" s="1"/>
  <c r="AS34" i="13"/>
  <c r="AR34" i="13"/>
  <c r="AQ34" i="13"/>
  <c r="AH34" i="13"/>
  <c r="H34" i="13"/>
  <c r="H19" i="13" s="1"/>
  <c r="H25" i="13"/>
  <c r="P53" i="13"/>
  <c r="P125" i="13"/>
  <c r="P100" i="13"/>
  <c r="P65" i="13"/>
  <c r="P77" i="13"/>
  <c r="P122" i="13"/>
  <c r="P107" i="13"/>
  <c r="P106" i="13"/>
  <c r="P83" i="13"/>
  <c r="G54" i="13"/>
  <c r="BA54" i="13" s="1"/>
  <c r="P128" i="13"/>
  <c r="G131" i="13"/>
  <c r="BA131" i="13" s="1"/>
  <c r="G97" i="13"/>
  <c r="G24" i="13" s="1"/>
  <c r="G85" i="13"/>
  <c r="BG85" i="13" s="1"/>
  <c r="G99" i="13"/>
  <c r="BA99" i="13" s="1"/>
  <c r="G69" i="13"/>
  <c r="BB69" i="13" s="1"/>
  <c r="G94" i="13"/>
  <c r="BA94" i="13" s="1"/>
  <c r="G39" i="13"/>
  <c r="BA39" i="13" s="1"/>
  <c r="G40" i="13"/>
  <c r="BA40" i="13" s="1"/>
  <c r="G42" i="13"/>
  <c r="BB42" i="13" s="1"/>
  <c r="G44" i="13"/>
  <c r="BA44" i="13" s="1"/>
  <c r="G117" i="13"/>
  <c r="BA117" i="13" s="1"/>
  <c r="G149" i="13"/>
  <c r="BA149" i="13" s="1"/>
  <c r="G119" i="13"/>
  <c r="BA119" i="13" s="1"/>
  <c r="G74" i="13"/>
  <c r="BG74" i="13" s="1"/>
  <c r="G66" i="13"/>
  <c r="G76" i="13"/>
  <c r="BB76" i="13" s="1"/>
  <c r="G105" i="13"/>
  <c r="BG105" i="13" s="1"/>
  <c r="G56" i="13"/>
  <c r="BA56" i="13" s="1"/>
  <c r="G78" i="13"/>
  <c r="BA78" i="13" s="1"/>
  <c r="G104" i="13"/>
  <c r="BG104" i="13" s="1"/>
  <c r="G63" i="13"/>
  <c r="BA63" i="13" s="1"/>
  <c r="G79" i="13"/>
  <c r="BA79" i="13" s="1"/>
  <c r="G81" i="13"/>
  <c r="BA81" i="13" s="1"/>
  <c r="G82" i="13"/>
  <c r="BB82" i="13" s="1"/>
  <c r="BC82" i="13" s="1"/>
  <c r="N82" i="13" s="1"/>
  <c r="G83" i="13"/>
  <c r="BA83" i="13" s="1"/>
  <c r="G71" i="13"/>
  <c r="BA71" i="13" s="1"/>
  <c r="I21" i="13"/>
  <c r="G133" i="13"/>
  <c r="BG133" i="13" s="1"/>
  <c r="BI133" i="13" s="1"/>
  <c r="BM133" i="13" s="1"/>
  <c r="H21" i="13"/>
  <c r="G128" i="13"/>
  <c r="BA128" i="13" s="1"/>
  <c r="G112" i="13"/>
  <c r="BA112" i="13" s="1"/>
  <c r="G114" i="13"/>
  <c r="BA114" i="13" s="1"/>
  <c r="G122" i="13"/>
  <c r="BG122" i="13" s="1"/>
  <c r="G111" i="13"/>
  <c r="BB111" i="13" s="1"/>
  <c r="BC111" i="13" s="1"/>
  <c r="G60" i="13"/>
  <c r="BA60" i="13" s="1"/>
  <c r="G61" i="13"/>
  <c r="BB61" i="13" s="1"/>
  <c r="G43" i="13"/>
  <c r="BB43" i="13" s="1"/>
  <c r="G135" i="13"/>
  <c r="BA135" i="13" s="1"/>
  <c r="G125" i="13"/>
  <c r="BA125" i="13" s="1"/>
  <c r="G145" i="13"/>
  <c r="BA145" i="13" s="1"/>
  <c r="G132" i="13"/>
  <c r="BB132" i="13" s="1"/>
  <c r="G136" i="13"/>
  <c r="BA136" i="13" s="1"/>
  <c r="G138" i="13"/>
  <c r="BA138" i="13" s="1"/>
  <c r="G139" i="13"/>
  <c r="BA139" i="13" s="1"/>
  <c r="G121" i="13"/>
  <c r="BA121" i="13" s="1"/>
  <c r="G100" i="13"/>
  <c r="BA100" i="13" s="1"/>
  <c r="G113" i="13"/>
  <c r="BA113" i="13" s="1"/>
  <c r="G123" i="13"/>
  <c r="BB123" i="13" s="1"/>
  <c r="G102" i="13"/>
  <c r="BB102" i="13" s="1"/>
  <c r="G130" i="13"/>
  <c r="BA130" i="13" s="1"/>
  <c r="G68" i="13"/>
  <c r="BG68" i="13" s="1"/>
  <c r="BI68" i="13" s="1"/>
  <c r="BM68" i="13" s="1"/>
  <c r="G146" i="13"/>
  <c r="BA146" i="13" s="1"/>
  <c r="G143" i="13"/>
  <c r="BA143" i="13" s="1"/>
  <c r="G144" i="13"/>
  <c r="BB144" i="13" s="1"/>
  <c r="G87" i="13"/>
  <c r="BB87" i="13" s="1"/>
  <c r="BC87" i="13" s="1"/>
  <c r="G91" i="13"/>
  <c r="BB91" i="13" s="1"/>
  <c r="BD91" i="13" s="1"/>
  <c r="G148" i="13"/>
  <c r="BG148" i="13" s="1"/>
  <c r="G89" i="13"/>
  <c r="BB89" i="13" s="1"/>
  <c r="G86" i="13"/>
  <c r="BA86" i="13" s="1"/>
  <c r="G88" i="13"/>
  <c r="BB88" i="13" s="1"/>
  <c r="G115" i="13"/>
  <c r="BG115" i="13" s="1"/>
  <c r="BH115" i="13" s="1"/>
  <c r="G116" i="13"/>
  <c r="BA116" i="13" s="1"/>
  <c r="G62" i="13"/>
  <c r="BA62" i="13" s="1"/>
  <c r="G80" i="13"/>
  <c r="BA80" i="13" s="1"/>
  <c r="BA74" i="13"/>
  <c r="BA97" i="13"/>
  <c r="BB71" i="13"/>
  <c r="BC71" i="13" s="1"/>
  <c r="N71" i="13" s="1"/>
  <c r="BG83" i="13"/>
  <c r="BI83" i="13" s="1"/>
  <c r="BM83" i="13" s="1"/>
  <c r="BB83" i="13"/>
  <c r="BD83" i="13" s="1"/>
  <c r="BG87" i="13"/>
  <c r="BI87" i="13" s="1"/>
  <c r="BM87" i="13" s="1"/>
  <c r="BA66" i="13"/>
  <c r="BH113" i="13"/>
  <c r="BH68" i="13"/>
  <c r="M68" i="13" s="1"/>
  <c r="BD129" i="13" l="1"/>
  <c r="BC129" i="13"/>
  <c r="BL129" i="13" s="1"/>
  <c r="M129" i="13"/>
  <c r="BJ129" i="13"/>
  <c r="K129" i="13" s="1"/>
  <c r="BG56" i="13"/>
  <c r="BH56" i="13" s="1"/>
  <c r="M56" i="13" s="1"/>
  <c r="BG97" i="13"/>
  <c r="BH97" i="13" s="1"/>
  <c r="BG71" i="13"/>
  <c r="BH71" i="13" s="1"/>
  <c r="M71" i="13" s="1"/>
  <c r="BB97" i="13"/>
  <c r="BC97" i="13" s="1"/>
  <c r="N97" i="13" s="1"/>
  <c r="N24" i="13" s="1"/>
  <c r="G21" i="13"/>
  <c r="BG44" i="13"/>
  <c r="BH44" i="13" s="1"/>
  <c r="BA132" i="13"/>
  <c r="BB44" i="13"/>
  <c r="BC44" i="13" s="1"/>
  <c r="H23" i="13"/>
  <c r="G126" i="13"/>
  <c r="BB115" i="13"/>
  <c r="BD115" i="13" s="1"/>
  <c r="BA115" i="13"/>
  <c r="AW126" i="13"/>
  <c r="AZ126" i="13" s="1"/>
  <c r="P126" i="13"/>
  <c r="BA87" i="13"/>
  <c r="BA91" i="13"/>
  <c r="BG91" i="13"/>
  <c r="BI91" i="13" s="1"/>
  <c r="BM91" i="13" s="1"/>
  <c r="BG145" i="13"/>
  <c r="BI145" i="13" s="1"/>
  <c r="BM145" i="13" s="1"/>
  <c r="BG39" i="13"/>
  <c r="BH39" i="13" s="1"/>
  <c r="BB39" i="13"/>
  <c r="BC39" i="13" s="1"/>
  <c r="N39" i="13" s="1"/>
  <c r="BG82" i="13"/>
  <c r="BI82" i="13" s="1"/>
  <c r="BM82" i="13" s="1"/>
  <c r="BA82" i="13"/>
  <c r="BP82" i="13" s="1"/>
  <c r="BG111" i="13"/>
  <c r="BH111" i="13" s="1"/>
  <c r="BL111" i="13" s="1"/>
  <c r="AZ113" i="13"/>
  <c r="BC83" i="13"/>
  <c r="BE83" i="13" s="1"/>
  <c r="L83" i="13" s="1"/>
  <c r="BI56" i="13"/>
  <c r="BM56" i="13" s="1"/>
  <c r="BD44" i="13"/>
  <c r="BE44" i="13" s="1"/>
  <c r="L44" i="13" s="1"/>
  <c r="BD71" i="13"/>
  <c r="BE71" i="13" s="1"/>
  <c r="L71" i="13" s="1"/>
  <c r="P25" i="13"/>
  <c r="P22" i="13"/>
  <c r="P23" i="13"/>
  <c r="BG60" i="13"/>
  <c r="BH60" i="13" s="1"/>
  <c r="M60" i="13" s="1"/>
  <c r="BB60" i="13"/>
  <c r="BH87" i="13"/>
  <c r="M87" i="13" s="1"/>
  <c r="BB133" i="13"/>
  <c r="BC133" i="13" s="1"/>
  <c r="N133" i="13" s="1"/>
  <c r="BG117" i="13"/>
  <c r="BH117" i="13" s="1"/>
  <c r="G25" i="13"/>
  <c r="BB117" i="13"/>
  <c r="BD117" i="13" s="1"/>
  <c r="BA133" i="13"/>
  <c r="BP133" i="13" s="1"/>
  <c r="BG139" i="13"/>
  <c r="BI139" i="13" s="1"/>
  <c r="BM139" i="13" s="1"/>
  <c r="G108" i="13"/>
  <c r="BG108" i="13" s="1"/>
  <c r="BH108" i="13" s="1"/>
  <c r="BA123" i="13"/>
  <c r="AX108" i="13"/>
  <c r="AW108" i="13"/>
  <c r="AZ108" i="13" s="1"/>
  <c r="BA68" i="13"/>
  <c r="BG94" i="13"/>
  <c r="BH94" i="13" s="1"/>
  <c r="BA148" i="13"/>
  <c r="BG128" i="13"/>
  <c r="BA43" i="13"/>
  <c r="BP43" i="13" s="1"/>
  <c r="BH133" i="13"/>
  <c r="BB94" i="13"/>
  <c r="BB128" i="13"/>
  <c r="BB68" i="13"/>
  <c r="BA76" i="13"/>
  <c r="BP76" i="13" s="1"/>
  <c r="BG125" i="13"/>
  <c r="G70" i="13"/>
  <c r="G110" i="13"/>
  <c r="G109" i="13"/>
  <c r="BA109" i="13" s="1"/>
  <c r="BP109" i="13" s="1"/>
  <c r="G41" i="13"/>
  <c r="G92" i="13"/>
  <c r="G137" i="13"/>
  <c r="G53" i="13"/>
  <c r="BA111" i="13"/>
  <c r="BB125" i="13"/>
  <c r="BC115" i="13"/>
  <c r="N115" i="13" s="1"/>
  <c r="BG100" i="13"/>
  <c r="BH100" i="13" s="1"/>
  <c r="M100" i="13" s="1"/>
  <c r="BA61" i="13"/>
  <c r="G90" i="13"/>
  <c r="BA90" i="13" s="1"/>
  <c r="BP90" i="13" s="1"/>
  <c r="G140" i="13"/>
  <c r="BG140" i="13" s="1"/>
  <c r="BI140" i="13" s="1"/>
  <c r="BM140" i="13" s="1"/>
  <c r="G106" i="13"/>
  <c r="BG106" i="13" s="1"/>
  <c r="BH106" i="13" s="1"/>
  <c r="G118" i="13"/>
  <c r="BA118" i="13" s="1"/>
  <c r="BP118" i="13" s="1"/>
  <c r="G120" i="13"/>
  <c r="BG120" i="13" s="1"/>
  <c r="G101" i="13"/>
  <c r="G58" i="13"/>
  <c r="G51" i="13"/>
  <c r="BA51" i="13" s="1"/>
  <c r="G49" i="13"/>
  <c r="G35" i="13"/>
  <c r="G73" i="13"/>
  <c r="BA73" i="13" s="1"/>
  <c r="BP73" i="13" s="1"/>
  <c r="G57" i="13"/>
  <c r="BA57" i="13" s="1"/>
  <c r="G84" i="13"/>
  <c r="G124" i="13"/>
  <c r="BA124" i="13" s="1"/>
  <c r="G96" i="13"/>
  <c r="BA96" i="13" s="1"/>
  <c r="BP96" i="13" s="1"/>
  <c r="G103" i="13"/>
  <c r="G59" i="13"/>
  <c r="G65" i="13"/>
  <c r="BG65" i="13" s="1"/>
  <c r="BI65" i="13" s="1"/>
  <c r="BM65" i="13" s="1"/>
  <c r="AW132" i="13"/>
  <c r="AZ132" i="13" s="1"/>
  <c r="BG80" i="13"/>
  <c r="G50" i="13"/>
  <c r="G107" i="13"/>
  <c r="G134" i="13"/>
  <c r="BG134" i="13" s="1"/>
  <c r="BI134" i="13" s="1"/>
  <c r="BM134" i="13" s="1"/>
  <c r="G93" i="13"/>
  <c r="G77" i="13"/>
  <c r="G52" i="13"/>
  <c r="BG53" i="13"/>
  <c r="BH53" i="13" s="1"/>
  <c r="M53" i="13" s="1"/>
  <c r="G67" i="13"/>
  <c r="BG67" i="13" s="1"/>
  <c r="BI67" i="13" s="1"/>
  <c r="BM67" i="13" s="1"/>
  <c r="BB148" i="13"/>
  <c r="BC148" i="13" s="1"/>
  <c r="N148" i="13" s="1"/>
  <c r="BP74" i="13"/>
  <c r="G75" i="13"/>
  <c r="BA75" i="13" s="1"/>
  <c r="BP75" i="13" s="1"/>
  <c r="BG116" i="13"/>
  <c r="BH116" i="13" s="1"/>
  <c r="M116" i="13" s="1"/>
  <c r="G127" i="13"/>
  <c r="G72" i="13"/>
  <c r="BG72" i="13" s="1"/>
  <c r="BI72" i="13" s="1"/>
  <c r="BM72" i="13" s="1"/>
  <c r="G34" i="13"/>
  <c r="BG34" i="13" s="1"/>
  <c r="BH34" i="13" s="1"/>
  <c r="G64" i="13"/>
  <c r="BB64" i="13" s="1"/>
  <c r="G55" i="13"/>
  <c r="BA55" i="13" s="1"/>
  <c r="BP55" i="13" s="1"/>
  <c r="BH148" i="13"/>
  <c r="M148" i="13" s="1"/>
  <c r="BI148" i="13"/>
  <c r="BM148" i="13" s="1"/>
  <c r="BL68" i="13"/>
  <c r="BD111" i="13"/>
  <c r="BE111" i="13" s="1"/>
  <c r="BC91" i="13"/>
  <c r="N91" i="13" s="1"/>
  <c r="BP139" i="13"/>
  <c r="BB100" i="13"/>
  <c r="BB56" i="13"/>
  <c r="BB139" i="13"/>
  <c r="BB80" i="13"/>
  <c r="BG61" i="13"/>
  <c r="N111" i="13"/>
  <c r="N44" i="13"/>
  <c r="BB104" i="13"/>
  <c r="BG113" i="13"/>
  <c r="BI113" i="13" s="1"/>
  <c r="BM113" i="13" s="1"/>
  <c r="BA104" i="13"/>
  <c r="BB113" i="13"/>
  <c r="BJ68" i="13"/>
  <c r="K68" i="13" s="1"/>
  <c r="BG99" i="13"/>
  <c r="BH99" i="13" s="1"/>
  <c r="M99" i="13" s="1"/>
  <c r="BI111" i="13"/>
  <c r="BM111" i="13" s="1"/>
  <c r="BL113" i="13"/>
  <c r="BN113" i="13" s="1"/>
  <c r="BG79" i="13"/>
  <c r="BH79" i="13" s="1"/>
  <c r="M79" i="13" s="1"/>
  <c r="BP132" i="13"/>
  <c r="BA88" i="13"/>
  <c r="BP88" i="13" s="1"/>
  <c r="BA85" i="13"/>
  <c r="M113" i="13"/>
  <c r="G142" i="13"/>
  <c r="BG142" i="13" s="1"/>
  <c r="BH142" i="13" s="1"/>
  <c r="BH83" i="13"/>
  <c r="G141" i="13"/>
  <c r="BG141" i="13" s="1"/>
  <c r="BI141" i="13" s="1"/>
  <c r="BM141" i="13" s="1"/>
  <c r="BB85" i="13"/>
  <c r="AX142" i="13"/>
  <c r="AW142" i="13"/>
  <c r="AZ142" i="13" s="1"/>
  <c r="BH141" i="13"/>
  <c r="AX141" i="13"/>
  <c r="AW141" i="13"/>
  <c r="AZ141" i="13" s="1"/>
  <c r="BD61" i="13"/>
  <c r="BC61" i="13"/>
  <c r="N61" i="13" s="1"/>
  <c r="BH104" i="13"/>
  <c r="BI104" i="13"/>
  <c r="BM104" i="13" s="1"/>
  <c r="BG88" i="13"/>
  <c r="BA42" i="13"/>
  <c r="BG54" i="13"/>
  <c r="BH54" i="13" s="1"/>
  <c r="M54" i="13" s="1"/>
  <c r="BB145" i="13"/>
  <c r="BB74" i="13"/>
  <c r="BB122" i="13"/>
  <c r="BC122" i="13" s="1"/>
  <c r="N122" i="13" s="1"/>
  <c r="AW67" i="13"/>
  <c r="AZ67" i="13" s="1"/>
  <c r="AX67" i="13"/>
  <c r="BA102" i="13"/>
  <c r="BP102" i="13" s="1"/>
  <c r="BI105" i="13"/>
  <c r="BM105" i="13" s="1"/>
  <c r="BH105" i="13"/>
  <c r="M105" i="13" s="1"/>
  <c r="BH122" i="13"/>
  <c r="BI122" i="13"/>
  <c r="BM122" i="13" s="1"/>
  <c r="BC42" i="13"/>
  <c r="N42" i="13" s="1"/>
  <c r="BD42" i="13"/>
  <c r="BC102" i="13"/>
  <c r="BD102" i="13"/>
  <c r="M115" i="13"/>
  <c r="BG119" i="13"/>
  <c r="BH119" i="13" s="1"/>
  <c r="M119" i="13" s="1"/>
  <c r="BA122" i="13"/>
  <c r="BP122" i="13" s="1"/>
  <c r="BB54" i="13"/>
  <c r="BG146" i="13"/>
  <c r="BG102" i="13"/>
  <c r="BG42" i="13"/>
  <c r="BH42" i="13" s="1"/>
  <c r="M42" i="13" s="1"/>
  <c r="BB119" i="13"/>
  <c r="BG86" i="13"/>
  <c r="BG136" i="13"/>
  <c r="BB146" i="13"/>
  <c r="BG69" i="13"/>
  <c r="BI69" i="13" s="1"/>
  <c r="BM69" i="13" s="1"/>
  <c r="BI115" i="13"/>
  <c r="BM115" i="13" s="1"/>
  <c r="BB86" i="13"/>
  <c r="BB136" i="13"/>
  <c r="BG62" i="13"/>
  <c r="BA69" i="13"/>
  <c r="BD82" i="13"/>
  <c r="BE82" i="13" s="1"/>
  <c r="BB62" i="13"/>
  <c r="BG131" i="13"/>
  <c r="BI131" i="13" s="1"/>
  <c r="BM131" i="13" s="1"/>
  <c r="BB105" i="13"/>
  <c r="BB131" i="13"/>
  <c r="BG81" i="13"/>
  <c r="BI71" i="13"/>
  <c r="BM71" i="13" s="1"/>
  <c r="BA105" i="13"/>
  <c r="BP105" i="13" s="1"/>
  <c r="BB81" i="13"/>
  <c r="BB51" i="13"/>
  <c r="BD51" i="13" s="1"/>
  <c r="BB63" i="13"/>
  <c r="BC63" i="13" s="1"/>
  <c r="BG66" i="13"/>
  <c r="BI66" i="13" s="1"/>
  <c r="BM66" i="13" s="1"/>
  <c r="BB78" i="13"/>
  <c r="BD78" i="13" s="1"/>
  <c r="BB121" i="13"/>
  <c r="BC121" i="13" s="1"/>
  <c r="BB130" i="13"/>
  <c r="BC130" i="13" s="1"/>
  <c r="BB138" i="13"/>
  <c r="BC138" i="13" s="1"/>
  <c r="BB116" i="13"/>
  <c r="BD116" i="13" s="1"/>
  <c r="BB143" i="13"/>
  <c r="BC143" i="13" s="1"/>
  <c r="BI120" i="13"/>
  <c r="BM120" i="13" s="1"/>
  <c r="BH120" i="13"/>
  <c r="BC89" i="13"/>
  <c r="BD89" i="13"/>
  <c r="BC123" i="13"/>
  <c r="N123" i="13" s="1"/>
  <c r="BD123" i="13"/>
  <c r="BD132" i="13"/>
  <c r="BC132" i="13"/>
  <c r="N87" i="13"/>
  <c r="BC76" i="13"/>
  <c r="BD76" i="13"/>
  <c r="BD87" i="13"/>
  <c r="BE87" i="13" s="1"/>
  <c r="G27" i="13"/>
  <c r="BG76" i="13"/>
  <c r="BB109" i="13"/>
  <c r="BB79" i="13"/>
  <c r="BB99" i="13"/>
  <c r="BG64" i="13"/>
  <c r="BI64" i="13" s="1"/>
  <c r="BM64" i="13" s="1"/>
  <c r="BG40" i="13"/>
  <c r="BG121" i="13"/>
  <c r="BB40" i="13"/>
  <c r="BG78" i="13"/>
  <c r="BG143" i="13"/>
  <c r="BA120" i="13"/>
  <c r="BP120" i="13" s="1"/>
  <c r="BG138" i="13"/>
  <c r="BG130" i="13"/>
  <c r="BB66" i="13"/>
  <c r="BA89" i="13"/>
  <c r="BP89" i="13" s="1"/>
  <c r="BG149" i="13"/>
  <c r="BD39" i="13"/>
  <c r="BE39" i="13" s="1"/>
  <c r="L39" i="13" s="1"/>
  <c r="BF39" i="13" s="1"/>
  <c r="BG132" i="13"/>
  <c r="BG123" i="13"/>
  <c r="BG89" i="13"/>
  <c r="BB149" i="13"/>
  <c r="BG135" i="13"/>
  <c r="BL71" i="13"/>
  <c r="G147" i="13"/>
  <c r="BG147" i="13" s="1"/>
  <c r="BI147" i="13" s="1"/>
  <c r="BM147" i="13" s="1"/>
  <c r="BH147" i="13"/>
  <c r="AX147" i="13"/>
  <c r="AW147" i="13"/>
  <c r="AZ147" i="13" s="1"/>
  <c r="G98" i="13"/>
  <c r="BG98" i="13" s="1"/>
  <c r="BI98" i="13" s="1"/>
  <c r="BM98" i="13" s="1"/>
  <c r="BH98" i="13"/>
  <c r="AX98" i="13"/>
  <c r="AW98" i="13"/>
  <c r="AZ98" i="13" s="1"/>
  <c r="AX95" i="13"/>
  <c r="AW95" i="13"/>
  <c r="AZ95" i="13" s="1"/>
  <c r="G95" i="13"/>
  <c r="AX72" i="13"/>
  <c r="AW72" i="13"/>
  <c r="AZ72" i="13" s="1"/>
  <c r="BC88" i="13"/>
  <c r="BD88" i="13"/>
  <c r="BG114" i="13"/>
  <c r="BG70" i="13"/>
  <c r="BC69" i="13"/>
  <c r="BD69" i="13"/>
  <c r="AX63" i="13"/>
  <c r="AW63" i="13"/>
  <c r="AZ63" i="13" s="1"/>
  <c r="BG144" i="13"/>
  <c r="BB140" i="13"/>
  <c r="BG63" i="13"/>
  <c r="BG112" i="13"/>
  <c r="BB112" i="13"/>
  <c r="BC144" i="13"/>
  <c r="BD144" i="13"/>
  <c r="BH85" i="13"/>
  <c r="BI85" i="13"/>
  <c r="BM85" i="13" s="1"/>
  <c r="AW136" i="13"/>
  <c r="AZ136" i="13" s="1"/>
  <c r="BA144" i="13"/>
  <c r="BP144" i="13" s="1"/>
  <c r="AW79" i="13"/>
  <c r="AZ79" i="13" s="1"/>
  <c r="AX79" i="13"/>
  <c r="BH74" i="13"/>
  <c r="BI74" i="13"/>
  <c r="BM74" i="13" s="1"/>
  <c r="BC43" i="13"/>
  <c r="BD43" i="13"/>
  <c r="BG55" i="13"/>
  <c r="BG43" i="13"/>
  <c r="BB114" i="13"/>
  <c r="AW56" i="13"/>
  <c r="AZ56" i="13" s="1"/>
  <c r="AX56" i="13"/>
  <c r="AW58" i="13"/>
  <c r="AZ58" i="13" s="1"/>
  <c r="AX58" i="13"/>
  <c r="AW44" i="13"/>
  <c r="AZ44" i="13" s="1"/>
  <c r="AX44" i="13"/>
  <c r="AW103" i="13"/>
  <c r="AZ103" i="13" s="1"/>
  <c r="AX103" i="13"/>
  <c r="P26" i="13"/>
  <c r="BP63" i="13"/>
  <c r="AW117" i="13"/>
  <c r="AZ117" i="13" s="1"/>
  <c r="AW73" i="13"/>
  <c r="AZ73" i="13" s="1"/>
  <c r="AX83" i="13"/>
  <c r="AW83" i="13"/>
  <c r="AZ83" i="13" s="1"/>
  <c r="AX106" i="13"/>
  <c r="AW106" i="13"/>
  <c r="AZ106" i="13" s="1"/>
  <c r="AW87" i="13"/>
  <c r="AZ87" i="13" s="1"/>
  <c r="AX87" i="13"/>
  <c r="BP81" i="13"/>
  <c r="BP54" i="13"/>
  <c r="G46" i="13"/>
  <c r="BG46" i="13" s="1"/>
  <c r="BH46" i="13" s="1"/>
  <c r="G48" i="13"/>
  <c r="BG48" i="13" s="1"/>
  <c r="BH48" i="13" s="1"/>
  <c r="BP125" i="13"/>
  <c r="BP112" i="13"/>
  <c r="G45" i="13"/>
  <c r="BG45" i="13" s="1"/>
  <c r="BH45" i="13" s="1"/>
  <c r="G47" i="13"/>
  <c r="BG47" i="13" s="1"/>
  <c r="BH47" i="13" s="1"/>
  <c r="BP60" i="13"/>
  <c r="AX48" i="13"/>
  <c r="AW48" i="13"/>
  <c r="AZ48" i="13" s="1"/>
  <c r="AX47" i="13"/>
  <c r="AW47" i="13"/>
  <c r="AZ47" i="13" s="1"/>
  <c r="AX46" i="13"/>
  <c r="AW46" i="13"/>
  <c r="AZ46" i="13" s="1"/>
  <c r="Q46" i="13"/>
  <c r="AX45" i="13"/>
  <c r="AW45" i="13"/>
  <c r="AZ45" i="13" s="1"/>
  <c r="Q45" i="13"/>
  <c r="AX148" i="13"/>
  <c r="AW148" i="13"/>
  <c r="AZ148" i="13" s="1"/>
  <c r="BP117" i="13"/>
  <c r="Q25" i="13"/>
  <c r="BP97" i="13"/>
  <c r="Q24" i="13"/>
  <c r="AW104" i="13"/>
  <c r="AZ104" i="13" s="1"/>
  <c r="AX104" i="13"/>
  <c r="AW77" i="13"/>
  <c r="AZ77" i="13" s="1"/>
  <c r="AX77" i="13"/>
  <c r="AX51" i="13"/>
  <c r="AW51" i="13"/>
  <c r="AZ51" i="13" s="1"/>
  <c r="AW122" i="13"/>
  <c r="AZ122" i="13" s="1"/>
  <c r="AX122" i="13"/>
  <c r="AW101" i="13"/>
  <c r="AZ101" i="13" s="1"/>
  <c r="AX101" i="13"/>
  <c r="AW97" i="13"/>
  <c r="AZ97" i="13" s="1"/>
  <c r="AX97" i="13"/>
  <c r="AX114" i="13"/>
  <c r="AW114" i="13"/>
  <c r="AZ114" i="13" s="1"/>
  <c r="AW60" i="13"/>
  <c r="AZ60" i="13" s="1"/>
  <c r="AX60" i="13"/>
  <c r="AW71" i="13"/>
  <c r="AZ71" i="13" s="1"/>
  <c r="AX71" i="13"/>
  <c r="AW52" i="13"/>
  <c r="AZ52" i="13" s="1"/>
  <c r="AX52" i="13"/>
  <c r="Q23" i="13"/>
  <c r="AW85" i="13"/>
  <c r="AZ85" i="13" s="1"/>
  <c r="AX85" i="13"/>
  <c r="AX68" i="13"/>
  <c r="AW68" i="13"/>
  <c r="AZ68" i="13" s="1"/>
  <c r="AW54" i="13"/>
  <c r="AZ54" i="13" s="1"/>
  <c r="AX54" i="13"/>
  <c r="AW43" i="13"/>
  <c r="AZ43" i="13" s="1"/>
  <c r="AX43" i="13"/>
  <c r="AW40" i="13"/>
  <c r="AZ40" i="13" s="1"/>
  <c r="AX40" i="13"/>
  <c r="BG37" i="13"/>
  <c r="BI37" i="13" s="1"/>
  <c r="BM37" i="13" s="1"/>
  <c r="BB37" i="13"/>
  <c r="BD37" i="13" s="1"/>
  <c r="BA37" i="13"/>
  <c r="BP37" i="13" s="1"/>
  <c r="AX112" i="13"/>
  <c r="AW112" i="13"/>
  <c r="AW89" i="13"/>
  <c r="AZ89" i="13" s="1"/>
  <c r="AX89" i="13"/>
  <c r="AW65" i="13"/>
  <c r="AZ65" i="13" s="1"/>
  <c r="AX65" i="13"/>
  <c r="BE91" i="13"/>
  <c r="L91" i="13" s="1"/>
  <c r="BF91" i="13" s="1"/>
  <c r="BP123" i="13"/>
  <c r="BP111" i="13"/>
  <c r="BP100" i="13"/>
  <c r="BP91" i="13"/>
  <c r="BP146" i="13"/>
  <c r="BP131" i="13"/>
  <c r="G36" i="13"/>
  <c r="BG36" i="13" s="1"/>
  <c r="BI36" i="13" s="1"/>
  <c r="BM36" i="13" s="1"/>
  <c r="BP83" i="13"/>
  <c r="BP136" i="13"/>
  <c r="BP130" i="13"/>
  <c r="BP78" i="13"/>
  <c r="BP66" i="13"/>
  <c r="BP62" i="13"/>
  <c r="BP39" i="13"/>
  <c r="AW82" i="13"/>
  <c r="AZ82" i="13" s="1"/>
  <c r="AW50" i="13"/>
  <c r="AZ50" i="13" s="1"/>
  <c r="BP85" i="13"/>
  <c r="BP104" i="13"/>
  <c r="BP99" i="13"/>
  <c r="BP51" i="13"/>
  <c r="BP135" i="13"/>
  <c r="BP94" i="13"/>
  <c r="AW145" i="13"/>
  <c r="AZ145" i="13" s="1"/>
  <c r="AY136" i="13"/>
  <c r="BP71" i="13"/>
  <c r="BP145" i="13"/>
  <c r="BP121" i="13"/>
  <c r="BP113" i="13"/>
  <c r="BP124" i="13"/>
  <c r="G38" i="13"/>
  <c r="BB38" i="13" s="1"/>
  <c r="BP56" i="13"/>
  <c r="BP114" i="13"/>
  <c r="BP116" i="13"/>
  <c r="P87" i="13"/>
  <c r="AX73" i="13"/>
  <c r="AW131" i="13"/>
  <c r="AZ131" i="13" s="1"/>
  <c r="AX113" i="13"/>
  <c r="BB135" i="13"/>
  <c r="BP138" i="13"/>
  <c r="BP80" i="13"/>
  <c r="BP87" i="13"/>
  <c r="BP148" i="13"/>
  <c r="BP61" i="13"/>
  <c r="BP69" i="13"/>
  <c r="BP143" i="13"/>
  <c r="BP119" i="13"/>
  <c r="BP40" i="13"/>
  <c r="AX132" i="13"/>
  <c r="BP79" i="13"/>
  <c r="BP68" i="13"/>
  <c r="BP115" i="13"/>
  <c r="BP86" i="13"/>
  <c r="Q20" i="13"/>
  <c r="BP42" i="13"/>
  <c r="AX37" i="13"/>
  <c r="AW37" i="13"/>
  <c r="AZ37" i="13" s="1"/>
  <c r="P37" i="13"/>
  <c r="AX36" i="13"/>
  <c r="AW36" i="13"/>
  <c r="AZ36" i="13" s="1"/>
  <c r="P36" i="13"/>
  <c r="BH38" i="13"/>
  <c r="AX38" i="13"/>
  <c r="AW38" i="13"/>
  <c r="AZ38" i="13" s="1"/>
  <c r="P38" i="13"/>
  <c r="P20" i="13" s="1"/>
  <c r="M94" i="13"/>
  <c r="AX133" i="13"/>
  <c r="AW133" i="13"/>
  <c r="AZ133" i="13" s="1"/>
  <c r="AW41" i="13"/>
  <c r="AZ41" i="13" s="1"/>
  <c r="AX41" i="13"/>
  <c r="AX139" i="13"/>
  <c r="AW139" i="13"/>
  <c r="AZ139" i="13" s="1"/>
  <c r="AX55" i="13"/>
  <c r="AW55" i="13"/>
  <c r="AZ55" i="13" s="1"/>
  <c r="AW137" i="13"/>
  <c r="AZ137" i="13" s="1"/>
  <c r="AX137" i="13"/>
  <c r="AW111" i="13"/>
  <c r="AZ111" i="13" s="1"/>
  <c r="AX111" i="13"/>
  <c r="AW100" i="13"/>
  <c r="AZ100" i="13" s="1"/>
  <c r="AX100" i="13"/>
  <c r="AX76" i="13"/>
  <c r="AW76" i="13"/>
  <c r="AZ76" i="13" s="1"/>
  <c r="AW61" i="13"/>
  <c r="AZ61" i="13" s="1"/>
  <c r="AX61" i="13"/>
  <c r="AW127" i="13"/>
  <c r="AZ127" i="13" s="1"/>
  <c r="AX127" i="13"/>
  <c r="AX130" i="13"/>
  <c r="AW130" i="13"/>
  <c r="AZ130" i="13" s="1"/>
  <c r="AW118" i="13"/>
  <c r="AZ118" i="13" s="1"/>
  <c r="AX118" i="13"/>
  <c r="AW35" i="13"/>
  <c r="AZ35" i="13" s="1"/>
  <c r="AX35" i="13"/>
  <c r="AW125" i="13"/>
  <c r="AZ125" i="13" s="1"/>
  <c r="AX125" i="13"/>
  <c r="AW105" i="13"/>
  <c r="AZ105" i="13" s="1"/>
  <c r="AX105" i="13"/>
  <c r="AX96" i="13"/>
  <c r="AW96" i="13"/>
  <c r="AZ96" i="13" s="1"/>
  <c r="AW92" i="13"/>
  <c r="AZ92" i="13" s="1"/>
  <c r="AX92" i="13"/>
  <c r="AX84" i="13"/>
  <c r="AW84" i="13"/>
  <c r="AZ84" i="13" s="1"/>
  <c r="AX144" i="13"/>
  <c r="AW144" i="13"/>
  <c r="AZ144" i="13" s="1"/>
  <c r="AW135" i="13"/>
  <c r="AZ135" i="13" s="1"/>
  <c r="AX135" i="13"/>
  <c r="AW116" i="13"/>
  <c r="AZ116" i="13" s="1"/>
  <c r="AX116" i="13"/>
  <c r="AW49" i="13"/>
  <c r="AZ49" i="13" s="1"/>
  <c r="AX49" i="13"/>
  <c r="AX81" i="13"/>
  <c r="AW81" i="13"/>
  <c r="AZ81" i="13" s="1"/>
  <c r="AX70" i="13"/>
  <c r="AW70" i="13"/>
  <c r="AZ70" i="13" s="1"/>
  <c r="AX57" i="13"/>
  <c r="AW57" i="13"/>
  <c r="AZ57" i="13" s="1"/>
  <c r="M97" i="13"/>
  <c r="M24" i="13" s="1"/>
  <c r="AW102" i="13"/>
  <c r="AZ102" i="13" s="1"/>
  <c r="AX102" i="13"/>
  <c r="AW86" i="13"/>
  <c r="AZ86" i="13" s="1"/>
  <c r="AX86" i="13"/>
  <c r="AW78" i="13"/>
  <c r="AZ78" i="13" s="1"/>
  <c r="AX78" i="13"/>
  <c r="M117" i="13"/>
  <c r="AW120" i="13"/>
  <c r="AZ120" i="13" s="1"/>
  <c r="AX120" i="13"/>
  <c r="AW110" i="13"/>
  <c r="AZ110" i="13" s="1"/>
  <c r="AX110" i="13"/>
  <c r="AX107" i="13"/>
  <c r="AW107" i="13"/>
  <c r="AZ107" i="13" s="1"/>
  <c r="AW99" i="13"/>
  <c r="AZ99" i="13" s="1"/>
  <c r="AX99" i="13"/>
  <c r="AX75" i="13"/>
  <c r="AW75" i="13"/>
  <c r="AZ75" i="13" s="1"/>
  <c r="AX66" i="13"/>
  <c r="AW66" i="13"/>
  <c r="AZ66" i="13" s="1"/>
  <c r="AW94" i="13"/>
  <c r="AZ94" i="13" s="1"/>
  <c r="AX94" i="13"/>
  <c r="AW146" i="13"/>
  <c r="AZ146" i="13" s="1"/>
  <c r="AX146" i="13"/>
  <c r="AX115" i="13"/>
  <c r="AW115" i="13"/>
  <c r="AZ115" i="13" s="1"/>
  <c r="AW91" i="13"/>
  <c r="AZ91" i="13" s="1"/>
  <c r="AX91" i="13"/>
  <c r="AW64" i="13"/>
  <c r="AZ64" i="13" s="1"/>
  <c r="AX64" i="13"/>
  <c r="AW143" i="13"/>
  <c r="AZ143" i="13" s="1"/>
  <c r="AX143" i="13"/>
  <c r="AX134" i="13"/>
  <c r="AW134" i="13"/>
  <c r="AZ134" i="13" s="1"/>
  <c r="AX121" i="13"/>
  <c r="AW121" i="13"/>
  <c r="AZ121" i="13" s="1"/>
  <c r="AX88" i="13"/>
  <c r="AW88" i="13"/>
  <c r="AZ88" i="13" s="1"/>
  <c r="AW80" i="13"/>
  <c r="AZ80" i="13" s="1"/>
  <c r="AX80" i="13"/>
  <c r="AW69" i="13"/>
  <c r="AZ69" i="13" s="1"/>
  <c r="AX69" i="13"/>
  <c r="AW42" i="13"/>
  <c r="AZ42" i="13" s="1"/>
  <c r="AX42" i="13"/>
  <c r="AW140" i="13"/>
  <c r="AZ140" i="13" s="1"/>
  <c r="AX140" i="13"/>
  <c r="AX62" i="13"/>
  <c r="AW62" i="13"/>
  <c r="AZ62" i="13" s="1"/>
  <c r="AX39" i="13"/>
  <c r="AW39" i="13"/>
  <c r="AZ39" i="13" s="1"/>
  <c r="AX138" i="13"/>
  <c r="AW138" i="13"/>
  <c r="AZ138" i="13" s="1"/>
  <c r="AW119" i="13"/>
  <c r="AZ119" i="13" s="1"/>
  <c r="AX119" i="13"/>
  <c r="AX109" i="13"/>
  <c r="AW109" i="13"/>
  <c r="AZ109" i="13" s="1"/>
  <c r="AX74" i="13"/>
  <c r="AW74" i="13"/>
  <c r="AZ74" i="13" s="1"/>
  <c r="AW53" i="13"/>
  <c r="AZ53" i="13" s="1"/>
  <c r="AX53" i="13"/>
  <c r="M39" i="13"/>
  <c r="AW34" i="13"/>
  <c r="AZ34" i="13" s="1"/>
  <c r="AX34" i="13"/>
  <c r="AX149" i="13"/>
  <c r="AW149" i="13"/>
  <c r="AZ149" i="13" s="1"/>
  <c r="AX59" i="13"/>
  <c r="AW59" i="13"/>
  <c r="AZ59" i="13" s="1"/>
  <c r="M44" i="13"/>
  <c r="AX123" i="13"/>
  <c r="AW123" i="13"/>
  <c r="AZ123" i="13" s="1"/>
  <c r="AW93" i="13"/>
  <c r="AZ93" i="13" s="1"/>
  <c r="AX93" i="13"/>
  <c r="AW90" i="13"/>
  <c r="AZ90" i="13" s="1"/>
  <c r="AX90" i="13"/>
  <c r="AX117" i="13"/>
  <c r="BH67" i="13"/>
  <c r="BH131" i="13"/>
  <c r="BL39" i="13"/>
  <c r="BN39" i="13" s="1"/>
  <c r="BI44" i="13"/>
  <c r="BM44" i="13" s="1"/>
  <c r="BI97" i="13"/>
  <c r="BM97" i="13" s="1"/>
  <c r="AW124" i="13"/>
  <c r="AZ124" i="13" s="1"/>
  <c r="BI117" i="13"/>
  <c r="BM117" i="13" s="1"/>
  <c r="AW128" i="13"/>
  <c r="AZ128" i="13" s="1"/>
  <c r="BI39" i="13"/>
  <c r="BM39" i="13" s="1"/>
  <c r="BI94" i="13"/>
  <c r="BM94" i="13" s="1"/>
  <c r="BI119" i="13"/>
  <c r="BM119" i="13" s="1"/>
  <c r="BP44" i="13"/>
  <c r="Q21" i="13"/>
  <c r="Q26" i="13"/>
  <c r="BP128" i="13"/>
  <c r="Q19" i="13"/>
  <c r="Q27" i="13"/>
  <c r="BP149" i="13"/>
  <c r="BP57" i="13"/>
  <c r="Q22" i="13"/>
  <c r="AZ112" i="13"/>
  <c r="BF83" i="13"/>
  <c r="BL97" i="13"/>
  <c r="BL44" i="13"/>
  <c r="BK68" i="13"/>
  <c r="P127" i="13"/>
  <c r="BD97" i="13" l="1"/>
  <c r="BE97" i="13" s="1"/>
  <c r="L97" i="13" s="1"/>
  <c r="L24" i="13" s="1"/>
  <c r="BK129" i="13"/>
  <c r="BE129" i="13"/>
  <c r="N129" i="13"/>
  <c r="BL133" i="13"/>
  <c r="BG90" i="13"/>
  <c r="BG96" i="13"/>
  <c r="BI96" i="13" s="1"/>
  <c r="BM96" i="13" s="1"/>
  <c r="BJ133" i="13"/>
  <c r="K133" i="13" s="1"/>
  <c r="BK133" i="13" s="1"/>
  <c r="M133" i="13"/>
  <c r="BB96" i="13"/>
  <c r="BD96" i="13" s="1"/>
  <c r="BH91" i="13"/>
  <c r="BH82" i="13"/>
  <c r="M82" i="13" s="1"/>
  <c r="BL148" i="13"/>
  <c r="BB75" i="13"/>
  <c r="BD75" i="13" s="1"/>
  <c r="BH145" i="13"/>
  <c r="BG126" i="13"/>
  <c r="BB126" i="13"/>
  <c r="BA126" i="13"/>
  <c r="BP126" i="13" s="1"/>
  <c r="BG51" i="13"/>
  <c r="G20" i="13"/>
  <c r="BG75" i="13"/>
  <c r="BI75" i="13" s="1"/>
  <c r="BM75" i="13" s="1"/>
  <c r="BG109" i="13"/>
  <c r="BH109" i="13" s="1"/>
  <c r="M109" i="13" s="1"/>
  <c r="BJ56" i="13"/>
  <c r="K56" i="13" s="1"/>
  <c r="BK56" i="13" s="1"/>
  <c r="M111" i="13"/>
  <c r="N83" i="13"/>
  <c r="BA64" i="13"/>
  <c r="BP64" i="13" s="1"/>
  <c r="BG118" i="13"/>
  <c r="BB120" i="13"/>
  <c r="G26" i="13"/>
  <c r="BB55" i="13"/>
  <c r="BG124" i="13"/>
  <c r="BB108" i="13"/>
  <c r="BD108" i="13" s="1"/>
  <c r="BI42" i="13"/>
  <c r="BM42" i="13" s="1"/>
  <c r="BL42" i="13"/>
  <c r="BF97" i="13"/>
  <c r="BE42" i="13"/>
  <c r="BI79" i="13"/>
  <c r="BM79" i="13" s="1"/>
  <c r="BH69" i="13"/>
  <c r="M69" i="13" s="1"/>
  <c r="BJ87" i="13"/>
  <c r="K87" i="13" s="1"/>
  <c r="BK87" i="13" s="1"/>
  <c r="BH139" i="13"/>
  <c r="BI99" i="13"/>
  <c r="BM99" i="13" s="1"/>
  <c r="BI100" i="13"/>
  <c r="BM100" i="13" s="1"/>
  <c r="BH140" i="13"/>
  <c r="M140" i="13" s="1"/>
  <c r="BE115" i="13"/>
  <c r="BC117" i="13"/>
  <c r="BE117" i="13" s="1"/>
  <c r="BI116" i="13"/>
  <c r="BM116" i="13" s="1"/>
  <c r="BL87" i="13"/>
  <c r="BI108" i="13"/>
  <c r="BM108" i="13" s="1"/>
  <c r="BI54" i="13"/>
  <c r="BM54" i="13" s="1"/>
  <c r="BD133" i="13"/>
  <c r="BE133" i="13" s="1"/>
  <c r="L133" i="13" s="1"/>
  <c r="BI60" i="13"/>
  <c r="BI106" i="13"/>
  <c r="BM106" i="13" s="1"/>
  <c r="BA108" i="13"/>
  <c r="BP108" i="13" s="1"/>
  <c r="BC60" i="13"/>
  <c r="BD60" i="13"/>
  <c r="BL115" i="13"/>
  <c r="BB124" i="13"/>
  <c r="BD124" i="13" s="1"/>
  <c r="BA67" i="13"/>
  <c r="BP67" i="13" s="1"/>
  <c r="BB67" i="13"/>
  <c r="BD67" i="13" s="1"/>
  <c r="BB90" i="13"/>
  <c r="BC90" i="13" s="1"/>
  <c r="N90" i="13" s="1"/>
  <c r="BA106" i="13"/>
  <c r="BP106" i="13" s="1"/>
  <c r="BH65" i="13"/>
  <c r="M65" i="13" s="1"/>
  <c r="BB118" i="13"/>
  <c r="BD118" i="13" s="1"/>
  <c r="BB57" i="13"/>
  <c r="BC57" i="13" s="1"/>
  <c r="BG57" i="13"/>
  <c r="BB65" i="13"/>
  <c r="BC65" i="13" s="1"/>
  <c r="BA65" i="13"/>
  <c r="BP65" i="13" s="1"/>
  <c r="G22" i="13"/>
  <c r="M108" i="13"/>
  <c r="BI128" i="13"/>
  <c r="BM128" i="13" s="1"/>
  <c r="BH128" i="13"/>
  <c r="BD68" i="13"/>
  <c r="BC68" i="13"/>
  <c r="BC128" i="13"/>
  <c r="BD128" i="13"/>
  <c r="BC94" i="13"/>
  <c r="BD94" i="13"/>
  <c r="BI53" i="13"/>
  <c r="BM53" i="13" s="1"/>
  <c r="BB106" i="13"/>
  <c r="BC106" i="13" s="1"/>
  <c r="N106" i="13" s="1"/>
  <c r="BA77" i="13"/>
  <c r="BP77" i="13" s="1"/>
  <c r="BB77" i="13"/>
  <c r="BG77" i="13"/>
  <c r="BG35" i="13"/>
  <c r="BA35" i="13"/>
  <c r="BP35" i="13" s="1"/>
  <c r="BB35" i="13"/>
  <c r="BB137" i="13"/>
  <c r="BA137" i="13"/>
  <c r="BP137" i="13" s="1"/>
  <c r="BG137" i="13"/>
  <c r="BG93" i="13"/>
  <c r="BA93" i="13"/>
  <c r="BP93" i="13" s="1"/>
  <c r="BB93" i="13"/>
  <c r="BG59" i="13"/>
  <c r="BA59" i="13"/>
  <c r="BP59" i="13" s="1"/>
  <c r="BB59" i="13"/>
  <c r="BA49" i="13"/>
  <c r="BP49" i="13" s="1"/>
  <c r="BB49" i="13"/>
  <c r="BG49" i="13"/>
  <c r="G23" i="13"/>
  <c r="BA92" i="13"/>
  <c r="BP92" i="13" s="1"/>
  <c r="BB92" i="13"/>
  <c r="BG92" i="13"/>
  <c r="BA134" i="13"/>
  <c r="BP134" i="13" s="1"/>
  <c r="BB134" i="13"/>
  <c r="BB103" i="13"/>
  <c r="BG103" i="13"/>
  <c r="BB41" i="13"/>
  <c r="BG41" i="13"/>
  <c r="BA41" i="13"/>
  <c r="BP41" i="13" s="1"/>
  <c r="BB107" i="13"/>
  <c r="BG107" i="13"/>
  <c r="BA107" i="13"/>
  <c r="BP107" i="13" s="1"/>
  <c r="BA58" i="13"/>
  <c r="BP58" i="13" s="1"/>
  <c r="BB58" i="13"/>
  <c r="BG58" i="13"/>
  <c r="BG101" i="13"/>
  <c r="BA101" i="13"/>
  <c r="BP101" i="13" s="1"/>
  <c r="BB101" i="13"/>
  <c r="BA110" i="13"/>
  <c r="BP110" i="13" s="1"/>
  <c r="BB110" i="13"/>
  <c r="BG110" i="13"/>
  <c r="BA50" i="13"/>
  <c r="BP50" i="13" s="1"/>
  <c r="BB50" i="13"/>
  <c r="BG50" i="13"/>
  <c r="BA84" i="13"/>
  <c r="BP84" i="13" s="1"/>
  <c r="BB84" i="13"/>
  <c r="BG84" i="13"/>
  <c r="BC125" i="13"/>
  <c r="BD125" i="13"/>
  <c r="BA70" i="13"/>
  <c r="BP70" i="13" s="1"/>
  <c r="BB70" i="13"/>
  <c r="BA140" i="13"/>
  <c r="BP140" i="13" s="1"/>
  <c r="BH80" i="13"/>
  <c r="BI80" i="13"/>
  <c r="BM80" i="13" s="1"/>
  <c r="BH125" i="13"/>
  <c r="BI125" i="13"/>
  <c r="BM125" i="13" s="1"/>
  <c r="BD148" i="13"/>
  <c r="BE148" i="13" s="1"/>
  <c r="L148" i="13" s="1"/>
  <c r="BA103" i="13"/>
  <c r="BP103" i="13" s="1"/>
  <c r="BG52" i="13"/>
  <c r="BA52" i="13"/>
  <c r="BP52" i="13" s="1"/>
  <c r="BB52" i="13"/>
  <c r="BG73" i="13"/>
  <c r="BB73" i="13"/>
  <c r="BA53" i="13"/>
  <c r="BP53" i="13" s="1"/>
  <c r="BB53" i="13"/>
  <c r="BJ111" i="13"/>
  <c r="K111" i="13" s="1"/>
  <c r="BK111" i="13" s="1"/>
  <c r="BJ148" i="13"/>
  <c r="K148" i="13" s="1"/>
  <c r="BK148" i="13" s="1"/>
  <c r="BJ104" i="13"/>
  <c r="K104" i="13" s="1"/>
  <c r="BF44" i="13"/>
  <c r="BA34" i="13"/>
  <c r="BP34" i="13" s="1"/>
  <c r="BB34" i="13"/>
  <c r="G19" i="13"/>
  <c r="BA72" i="13"/>
  <c r="BP72" i="13" s="1"/>
  <c r="BB72" i="13"/>
  <c r="BG127" i="13"/>
  <c r="BB127" i="13"/>
  <c r="BA127" i="13"/>
  <c r="BP127" i="13" s="1"/>
  <c r="L111" i="13"/>
  <c r="BB142" i="13"/>
  <c r="BD142" i="13" s="1"/>
  <c r="BA142" i="13"/>
  <c r="BP142" i="13" s="1"/>
  <c r="M106" i="13"/>
  <c r="BH61" i="13"/>
  <c r="BI61" i="13"/>
  <c r="BM61" i="13" s="1"/>
  <c r="BC75" i="13"/>
  <c r="BC80" i="13"/>
  <c r="BD80" i="13"/>
  <c r="BD139" i="13"/>
  <c r="BC139" i="13"/>
  <c r="BC56" i="13"/>
  <c r="BD56" i="13"/>
  <c r="BC78" i="13"/>
  <c r="N78" i="13" s="1"/>
  <c r="BD100" i="13"/>
  <c r="BC100" i="13"/>
  <c r="BJ113" i="13"/>
  <c r="K113" i="13" s="1"/>
  <c r="BC104" i="13"/>
  <c r="BD104" i="13"/>
  <c r="BC113" i="13"/>
  <c r="BD113" i="13"/>
  <c r="BC51" i="13"/>
  <c r="BE51" i="13" s="1"/>
  <c r="BJ105" i="13"/>
  <c r="K105" i="13" s="1"/>
  <c r="BK105" i="13" s="1"/>
  <c r="BD122" i="13"/>
  <c r="BE122" i="13" s="1"/>
  <c r="L122" i="13" s="1"/>
  <c r="BF122" i="13" s="1"/>
  <c r="BL122" i="13"/>
  <c r="BD85" i="13"/>
  <c r="BC85" i="13"/>
  <c r="BL85" i="13" s="1"/>
  <c r="M83" i="13"/>
  <c r="BJ83" i="13"/>
  <c r="K83" i="13" s="1"/>
  <c r="BB141" i="13"/>
  <c r="BD141" i="13" s="1"/>
  <c r="M91" i="13"/>
  <c r="BJ91" i="13"/>
  <c r="K91" i="13" s="1"/>
  <c r="BK91" i="13" s="1"/>
  <c r="BL91" i="13"/>
  <c r="BA141" i="13"/>
  <c r="BP141" i="13" s="1"/>
  <c r="BL83" i="13"/>
  <c r="BE61" i="13"/>
  <c r="L61" i="13" s="1"/>
  <c r="BI142" i="13"/>
  <c r="BM142" i="13" s="1"/>
  <c r="M142" i="13"/>
  <c r="BL141" i="13"/>
  <c r="M141" i="13"/>
  <c r="BJ141" i="13"/>
  <c r="K141" i="13" s="1"/>
  <c r="BH88" i="13"/>
  <c r="BL88" i="13" s="1"/>
  <c r="BI88" i="13"/>
  <c r="BM88" i="13" s="1"/>
  <c r="BC74" i="13"/>
  <c r="BL74" i="13" s="1"/>
  <c r="BD74" i="13"/>
  <c r="M104" i="13"/>
  <c r="BC145" i="13"/>
  <c r="BD145" i="13"/>
  <c r="BH64" i="13"/>
  <c r="M64" i="13" s="1"/>
  <c r="BE123" i="13"/>
  <c r="L123" i="13" s="1"/>
  <c r="BD138" i="13"/>
  <c r="BE138" i="13" s="1"/>
  <c r="L138" i="13" s="1"/>
  <c r="BF138" i="13" s="1"/>
  <c r="BD130" i="13"/>
  <c r="BE130" i="13" s="1"/>
  <c r="L130" i="13" s="1"/>
  <c r="BF130" i="13" s="1"/>
  <c r="BH66" i="13"/>
  <c r="M66" i="13" s="1"/>
  <c r="L82" i="13"/>
  <c r="BD62" i="13"/>
  <c r="BC62" i="13"/>
  <c r="BD119" i="13"/>
  <c r="BC119" i="13"/>
  <c r="BC54" i="13"/>
  <c r="BD54" i="13"/>
  <c r="BC116" i="13"/>
  <c r="BL116" i="13" s="1"/>
  <c r="BI34" i="13"/>
  <c r="BM34" i="13" s="1"/>
  <c r="BH81" i="13"/>
  <c r="BI81" i="13"/>
  <c r="BM81" i="13" s="1"/>
  <c r="BC131" i="13"/>
  <c r="BL131" i="13" s="1"/>
  <c r="BD131" i="13"/>
  <c r="BJ71" i="13"/>
  <c r="K71" i="13" s="1"/>
  <c r="BK71" i="13" s="1"/>
  <c r="BC105" i="13"/>
  <c r="BD105" i="13"/>
  <c r="BC81" i="13"/>
  <c r="BD81" i="13"/>
  <c r="BH62" i="13"/>
  <c r="BI62" i="13"/>
  <c r="BM62" i="13" s="1"/>
  <c r="BD146" i="13"/>
  <c r="BC146" i="13"/>
  <c r="N102" i="13"/>
  <c r="BE102" i="13"/>
  <c r="L102" i="13" s="1"/>
  <c r="BF102" i="13" s="1"/>
  <c r="M122" i="13"/>
  <c r="BJ122" i="13"/>
  <c r="BD136" i="13"/>
  <c r="BC136" i="13"/>
  <c r="BH136" i="13"/>
  <c r="BI136" i="13"/>
  <c r="BM136" i="13" s="1"/>
  <c r="BI102" i="13"/>
  <c r="BM102" i="13" s="1"/>
  <c r="BH102" i="13"/>
  <c r="BJ115" i="13"/>
  <c r="K115" i="13" s="1"/>
  <c r="BD86" i="13"/>
  <c r="BC86" i="13"/>
  <c r="BH86" i="13"/>
  <c r="BI86" i="13"/>
  <c r="BM86" i="13" s="1"/>
  <c r="BI146" i="13"/>
  <c r="BM146" i="13" s="1"/>
  <c r="BH146" i="13"/>
  <c r="BC96" i="13"/>
  <c r="N96" i="13" s="1"/>
  <c r="BA147" i="13"/>
  <c r="BP147" i="13" s="1"/>
  <c r="BH72" i="13"/>
  <c r="BJ72" i="13" s="1"/>
  <c r="K72" i="13" s="1"/>
  <c r="BD63" i="13"/>
  <c r="BE63" i="13" s="1"/>
  <c r="BD143" i="13"/>
  <c r="BE143" i="13" s="1"/>
  <c r="L143" i="13" s="1"/>
  <c r="BF143" i="13" s="1"/>
  <c r="N121" i="13"/>
  <c r="L87" i="13"/>
  <c r="BJ99" i="13"/>
  <c r="K99" i="13" s="1"/>
  <c r="BH134" i="13"/>
  <c r="BD121" i="13"/>
  <c r="BE121" i="13" s="1"/>
  <c r="BI123" i="13"/>
  <c r="BM123" i="13" s="1"/>
  <c r="BH123" i="13"/>
  <c r="BI130" i="13"/>
  <c r="BM130" i="13" s="1"/>
  <c r="BH130" i="13"/>
  <c r="BI51" i="13"/>
  <c r="BM51" i="13" s="1"/>
  <c r="BH51" i="13"/>
  <c r="BC109" i="13"/>
  <c r="BL109" i="13" s="1"/>
  <c r="BD109" i="13"/>
  <c r="BE89" i="13"/>
  <c r="L89" i="13" s="1"/>
  <c r="BF89" i="13" s="1"/>
  <c r="N89" i="13"/>
  <c r="BC66" i="13"/>
  <c r="BD66" i="13"/>
  <c r="BC79" i="13"/>
  <c r="BL79" i="13" s="1"/>
  <c r="BD79" i="13"/>
  <c r="N76" i="13"/>
  <c r="BE76" i="13"/>
  <c r="L76" i="13" s="1"/>
  <c r="BF76" i="13" s="1"/>
  <c r="BI132" i="13"/>
  <c r="BM132" i="13" s="1"/>
  <c r="BH132" i="13"/>
  <c r="BH138" i="13"/>
  <c r="BI138" i="13"/>
  <c r="BM138" i="13" s="1"/>
  <c r="BH143" i="13"/>
  <c r="BI143" i="13"/>
  <c r="BM143" i="13" s="1"/>
  <c r="BI40" i="13"/>
  <c r="BM40" i="13" s="1"/>
  <c r="BH40" i="13"/>
  <c r="BH76" i="13"/>
  <c r="BI76" i="13"/>
  <c r="BM76" i="13" s="1"/>
  <c r="BA98" i="13"/>
  <c r="BP98" i="13" s="1"/>
  <c r="BH78" i="13"/>
  <c r="BI78" i="13"/>
  <c r="BM78" i="13" s="1"/>
  <c r="N130" i="13"/>
  <c r="BH96" i="13"/>
  <c r="M96" i="13" s="1"/>
  <c r="BI149" i="13"/>
  <c r="BM149" i="13" s="1"/>
  <c r="BH149" i="13"/>
  <c r="BC40" i="13"/>
  <c r="BD40" i="13"/>
  <c r="N143" i="13"/>
  <c r="BH89" i="13"/>
  <c r="BI89" i="13"/>
  <c r="BM89" i="13" s="1"/>
  <c r="BH121" i="13"/>
  <c r="BI121" i="13"/>
  <c r="BM121" i="13" s="1"/>
  <c r="N138" i="13"/>
  <c r="M120" i="13"/>
  <c r="BJ120" i="13"/>
  <c r="K120" i="13" s="1"/>
  <c r="BK120" i="13" s="1"/>
  <c r="BC37" i="13"/>
  <c r="N37" i="13" s="1"/>
  <c r="BI135" i="13"/>
  <c r="BM135" i="13" s="1"/>
  <c r="BH135" i="13"/>
  <c r="BH90" i="13"/>
  <c r="BI90" i="13"/>
  <c r="BM90" i="13" s="1"/>
  <c r="BD120" i="13"/>
  <c r="BC120" i="13"/>
  <c r="BL120" i="13" s="1"/>
  <c r="BD149" i="13"/>
  <c r="BC149" i="13"/>
  <c r="BC99" i="13"/>
  <c r="BL99" i="13" s="1"/>
  <c r="BD99" i="13"/>
  <c r="N132" i="13"/>
  <c r="BE132" i="13"/>
  <c r="N63" i="13"/>
  <c r="BB98" i="13"/>
  <c r="BC98" i="13" s="1"/>
  <c r="BL98" i="13" s="1"/>
  <c r="BB147" i="13"/>
  <c r="BD147" i="13" s="1"/>
  <c r="M147" i="13"/>
  <c r="BJ147" i="13"/>
  <c r="K147" i="13" s="1"/>
  <c r="M98" i="13"/>
  <c r="BJ98" i="13"/>
  <c r="K98" i="13" s="1"/>
  <c r="BA36" i="13"/>
  <c r="BP36" i="13" s="1"/>
  <c r="BC55" i="13"/>
  <c r="BD55" i="13"/>
  <c r="BG95" i="13"/>
  <c r="BB95" i="13"/>
  <c r="BA95" i="13"/>
  <c r="BP95" i="13" s="1"/>
  <c r="BH37" i="13"/>
  <c r="BI45" i="13"/>
  <c r="BM45" i="13" s="1"/>
  <c r="BI70" i="13"/>
  <c r="BM70" i="13" s="1"/>
  <c r="BH70" i="13"/>
  <c r="BH114" i="13"/>
  <c r="BI114" i="13"/>
  <c r="BM114" i="13" s="1"/>
  <c r="N88" i="13"/>
  <c r="BE88" i="13"/>
  <c r="BC140" i="13"/>
  <c r="BL140" i="13" s="1"/>
  <c r="BD140" i="13"/>
  <c r="BI144" i="13"/>
  <c r="BM144" i="13" s="1"/>
  <c r="BH144" i="13"/>
  <c r="BL144" i="13" s="1"/>
  <c r="BJ140" i="13"/>
  <c r="K140" i="13" s="1"/>
  <c r="BD112" i="13"/>
  <c r="BC112" i="13"/>
  <c r="N69" i="13"/>
  <c r="BE69" i="13"/>
  <c r="L69" i="13" s="1"/>
  <c r="BF69" i="13" s="1"/>
  <c r="BA45" i="13"/>
  <c r="BP45" i="13" s="1"/>
  <c r="BB47" i="13"/>
  <c r="BD47" i="13" s="1"/>
  <c r="BH112" i="13"/>
  <c r="BI112" i="13"/>
  <c r="BM112" i="13" s="1"/>
  <c r="BI63" i="13"/>
  <c r="BM63" i="13" s="1"/>
  <c r="BH63" i="13"/>
  <c r="BJ85" i="13"/>
  <c r="K85" i="13" s="1"/>
  <c r="M85" i="13"/>
  <c r="N144" i="13"/>
  <c r="BE144" i="13"/>
  <c r="BA46" i="13"/>
  <c r="BP46" i="13" s="1"/>
  <c r="BB45" i="13"/>
  <c r="BD45" i="13" s="1"/>
  <c r="BB46" i="13"/>
  <c r="BD46" i="13" s="1"/>
  <c r="N43" i="13"/>
  <c r="BE43" i="13"/>
  <c r="L43" i="13" s="1"/>
  <c r="BF43" i="13" s="1"/>
  <c r="BC64" i="13"/>
  <c r="BD64" i="13"/>
  <c r="BD114" i="13"/>
  <c r="BC114" i="13"/>
  <c r="BJ74" i="13"/>
  <c r="K74" i="13" s="1"/>
  <c r="M74" i="13"/>
  <c r="BH43" i="13"/>
  <c r="BI43" i="13"/>
  <c r="BM43" i="13" s="1"/>
  <c r="BI48" i="13"/>
  <c r="BM48" i="13" s="1"/>
  <c r="BH55" i="13"/>
  <c r="BI55" i="13"/>
  <c r="BM55" i="13" s="1"/>
  <c r="BI47" i="13"/>
  <c r="BM47" i="13" s="1"/>
  <c r="BH36" i="13"/>
  <c r="M36" i="13" s="1"/>
  <c r="BA48" i="13"/>
  <c r="BP48" i="13" s="1"/>
  <c r="BI46" i="13"/>
  <c r="BM46" i="13" s="1"/>
  <c r="BB36" i="13"/>
  <c r="BD36" i="13" s="1"/>
  <c r="BA47" i="13"/>
  <c r="BP47" i="13" s="1"/>
  <c r="BB48" i="13"/>
  <c r="BD48" i="13" s="1"/>
  <c r="M48" i="13"/>
  <c r="M47" i="13"/>
  <c r="M46" i="13"/>
  <c r="M45" i="13"/>
  <c r="BC135" i="13"/>
  <c r="BD135" i="13"/>
  <c r="BJ39" i="13"/>
  <c r="K39" i="13" s="1"/>
  <c r="BH118" i="13"/>
  <c r="BI118" i="13"/>
  <c r="BM118" i="13" s="1"/>
  <c r="BG38" i="13"/>
  <c r="BI38" i="13" s="1"/>
  <c r="BM38" i="13" s="1"/>
  <c r="BA38" i="13"/>
  <c r="BP38" i="13" s="1"/>
  <c r="M34" i="13"/>
  <c r="M19" i="13" s="1"/>
  <c r="BF71" i="13"/>
  <c r="L42" i="13"/>
  <c r="BD38" i="13"/>
  <c r="BC38" i="13"/>
  <c r="BL38" i="13"/>
  <c r="M38" i="13"/>
  <c r="M20" i="13" s="1"/>
  <c r="BJ69" i="13"/>
  <c r="K69" i="13" s="1"/>
  <c r="BJ97" i="13"/>
  <c r="K97" i="13" s="1"/>
  <c r="M131" i="13"/>
  <c r="BJ131" i="13"/>
  <c r="K131" i="13" s="1"/>
  <c r="BJ117" i="13"/>
  <c r="K117" i="13" s="1"/>
  <c r="M67" i="13"/>
  <c r="BJ67" i="13"/>
  <c r="K67" i="13" s="1"/>
  <c r="BJ119" i="13"/>
  <c r="K119" i="13" s="1"/>
  <c r="BL69" i="13"/>
  <c r="BJ44" i="13"/>
  <c r="K44" i="13" s="1"/>
  <c r="BJ42" i="13"/>
  <c r="K42" i="13" s="1"/>
  <c r="BJ94" i="13"/>
  <c r="K94" i="13" s="1"/>
  <c r="L129" i="13" l="1"/>
  <c r="S129" i="13" s="1"/>
  <c r="BN129" i="13"/>
  <c r="BI126" i="13"/>
  <c r="BM126" i="13" s="1"/>
  <c r="BH126" i="13"/>
  <c r="M126" i="13" s="1"/>
  <c r="BI109" i="13"/>
  <c r="BM109" i="13" s="1"/>
  <c r="BD126" i="13"/>
  <c r="BC126" i="13"/>
  <c r="BL126" i="13" s="1"/>
  <c r="BJ126" i="13"/>
  <c r="M145" i="13"/>
  <c r="BJ145" i="13"/>
  <c r="K145" i="13" s="1"/>
  <c r="BD65" i="13"/>
  <c r="BJ53" i="13"/>
  <c r="BJ79" i="13"/>
  <c r="K79" i="13" s="1"/>
  <c r="BH75" i="13"/>
  <c r="BJ82" i="13"/>
  <c r="K82" i="13" s="1"/>
  <c r="BK82" i="13" s="1"/>
  <c r="BL82" i="13"/>
  <c r="BN82" i="13" s="1"/>
  <c r="BI124" i="13"/>
  <c r="BM124" i="13" s="1"/>
  <c r="BH124" i="13"/>
  <c r="BC108" i="13"/>
  <c r="BL108" i="13" s="1"/>
  <c r="BC67" i="13"/>
  <c r="BN87" i="13"/>
  <c r="BJ65" i="13"/>
  <c r="K65" i="13" s="1"/>
  <c r="BK65" i="13" s="1"/>
  <c r="N51" i="13"/>
  <c r="BJ116" i="13"/>
  <c r="K116" i="13" s="1"/>
  <c r="BK116" i="13" s="1"/>
  <c r="L117" i="13"/>
  <c r="BF117" i="13" s="1"/>
  <c r="BL64" i="13"/>
  <c r="BD57" i="13"/>
  <c r="BE57" i="13" s="1"/>
  <c r="BJ64" i="13"/>
  <c r="K64" i="13" s="1"/>
  <c r="BE78" i="13"/>
  <c r="L78" i="13" s="1"/>
  <c r="BF78" i="13" s="1"/>
  <c r="BD90" i="13"/>
  <c r="BE90" i="13" s="1"/>
  <c r="L90" i="13" s="1"/>
  <c r="BF90" i="13" s="1"/>
  <c r="BJ100" i="13"/>
  <c r="K100" i="13" s="1"/>
  <c r="BK100" i="13" s="1"/>
  <c r="BJ108" i="13"/>
  <c r="K108" i="13" s="1"/>
  <c r="BK108" i="13" s="1"/>
  <c r="BN133" i="13"/>
  <c r="N117" i="13"/>
  <c r="BL117" i="13"/>
  <c r="BN117" i="13" s="1"/>
  <c r="BC118" i="13"/>
  <c r="BL118" i="13" s="1"/>
  <c r="S148" i="13"/>
  <c r="T148" i="13" s="1"/>
  <c r="L115" i="13"/>
  <c r="S115" i="13" s="1"/>
  <c r="BF133" i="13"/>
  <c r="S133" i="13"/>
  <c r="BC124" i="13"/>
  <c r="N124" i="13" s="1"/>
  <c r="BL65" i="13"/>
  <c r="BJ54" i="13"/>
  <c r="K54" i="13" s="1"/>
  <c r="M139" i="13"/>
  <c r="BJ139" i="13"/>
  <c r="K139" i="13" s="1"/>
  <c r="BK139" i="13" s="1"/>
  <c r="BJ109" i="13"/>
  <c r="K109" i="13" s="1"/>
  <c r="BK109" i="13" s="1"/>
  <c r="BM60" i="13"/>
  <c r="BJ60" i="13"/>
  <c r="K60" i="13" s="1"/>
  <c r="BK60" i="13" s="1"/>
  <c r="BJ106" i="13"/>
  <c r="K106" i="13" s="1"/>
  <c r="BK106" i="13" s="1"/>
  <c r="S91" i="13"/>
  <c r="O91" i="13" s="1"/>
  <c r="N60" i="13"/>
  <c r="BE60" i="13"/>
  <c r="L60" i="13" s="1"/>
  <c r="BL60" i="13"/>
  <c r="BD106" i="13"/>
  <c r="BE106" i="13" s="1"/>
  <c r="L106" i="13" s="1"/>
  <c r="BF106" i="13" s="1"/>
  <c r="BL106" i="13"/>
  <c r="BI57" i="13"/>
  <c r="BM57" i="13" s="1"/>
  <c r="BH57" i="13"/>
  <c r="BL57" i="13" s="1"/>
  <c r="BE108" i="13"/>
  <c r="N108" i="13"/>
  <c r="BE116" i="13"/>
  <c r="N94" i="13"/>
  <c r="BL94" i="13"/>
  <c r="BE94" i="13"/>
  <c r="BN111" i="13"/>
  <c r="N128" i="13"/>
  <c r="BE128" i="13"/>
  <c r="BC142" i="13"/>
  <c r="BL142" i="13" s="1"/>
  <c r="N68" i="13"/>
  <c r="BE68" i="13"/>
  <c r="M128" i="13"/>
  <c r="M26" i="13" s="1"/>
  <c r="BL128" i="13"/>
  <c r="BJ128" i="13"/>
  <c r="K128" i="13" s="1"/>
  <c r="BE125" i="13"/>
  <c r="L125" i="13" s="1"/>
  <c r="BF125" i="13" s="1"/>
  <c r="N125" i="13"/>
  <c r="BC110" i="13"/>
  <c r="BD110" i="13"/>
  <c r="BD134" i="13"/>
  <c r="BC134" i="13"/>
  <c r="BL134" i="13" s="1"/>
  <c r="BC73" i="13"/>
  <c r="N73" i="13" s="1"/>
  <c r="BD73" i="13"/>
  <c r="M125" i="13"/>
  <c r="BL125" i="13"/>
  <c r="BJ125" i="13"/>
  <c r="K125" i="13" s="1"/>
  <c r="BI84" i="13"/>
  <c r="BM84" i="13" s="1"/>
  <c r="BH84" i="13"/>
  <c r="BH107" i="13"/>
  <c r="BI107" i="13"/>
  <c r="BM107" i="13" s="1"/>
  <c r="BC59" i="13"/>
  <c r="N59" i="13" s="1"/>
  <c r="BD59" i="13"/>
  <c r="BD137" i="13"/>
  <c r="BC137" i="13"/>
  <c r="BI73" i="13"/>
  <c r="BM73" i="13" s="1"/>
  <c r="BH73" i="13"/>
  <c r="BC84" i="13"/>
  <c r="N84" i="13" s="1"/>
  <c r="BD84" i="13"/>
  <c r="BD101" i="13"/>
  <c r="BC101" i="13"/>
  <c r="BD107" i="13"/>
  <c r="BC107" i="13"/>
  <c r="BH92" i="13"/>
  <c r="BI92" i="13"/>
  <c r="BM92" i="13" s="1"/>
  <c r="BD35" i="13"/>
  <c r="BC35" i="13"/>
  <c r="BC52" i="13"/>
  <c r="BD52" i="13"/>
  <c r="M80" i="13"/>
  <c r="BJ80" i="13"/>
  <c r="K80" i="13" s="1"/>
  <c r="BK80" i="13" s="1"/>
  <c r="BC92" i="13"/>
  <c r="N92" i="13" s="1"/>
  <c r="BD92" i="13"/>
  <c r="BI59" i="13"/>
  <c r="BM59" i="13" s="1"/>
  <c r="BH59" i="13"/>
  <c r="BI50" i="13"/>
  <c r="BM50" i="13" s="1"/>
  <c r="BH50" i="13"/>
  <c r="BI101" i="13"/>
  <c r="BM101" i="13" s="1"/>
  <c r="BH101" i="13"/>
  <c r="BI41" i="13"/>
  <c r="BM41" i="13" s="1"/>
  <c r="BH41" i="13"/>
  <c r="BD93" i="13"/>
  <c r="BC93" i="13"/>
  <c r="BI35" i="13"/>
  <c r="BM35" i="13" s="1"/>
  <c r="BH35" i="13"/>
  <c r="BI52" i="13"/>
  <c r="BM52" i="13" s="1"/>
  <c r="BH52" i="13"/>
  <c r="BC70" i="13"/>
  <c r="BL70" i="13" s="1"/>
  <c r="BD70" i="13"/>
  <c r="BC50" i="13"/>
  <c r="N50" i="13" s="1"/>
  <c r="BD50" i="13"/>
  <c r="BH58" i="13"/>
  <c r="BI58" i="13"/>
  <c r="BM58" i="13" s="1"/>
  <c r="BC41" i="13"/>
  <c r="BD41" i="13"/>
  <c r="BI77" i="13"/>
  <c r="BM77" i="13" s="1"/>
  <c r="BH77" i="13"/>
  <c r="BD58" i="13"/>
  <c r="BC58" i="13"/>
  <c r="BH103" i="13"/>
  <c r="BI103" i="13"/>
  <c r="BM103" i="13" s="1"/>
  <c r="BH49" i="13"/>
  <c r="BI49" i="13"/>
  <c r="BM49" i="13" s="1"/>
  <c r="BH93" i="13"/>
  <c r="BI93" i="13"/>
  <c r="BM93" i="13" s="1"/>
  <c r="BC77" i="13"/>
  <c r="N77" i="13" s="1"/>
  <c r="BD77" i="13"/>
  <c r="BJ142" i="13"/>
  <c r="K142" i="13" s="1"/>
  <c r="BK142" i="13" s="1"/>
  <c r="S111" i="13"/>
  <c r="BC53" i="13"/>
  <c r="BD53" i="13"/>
  <c r="BH110" i="13"/>
  <c r="BI110" i="13"/>
  <c r="BM110" i="13" s="1"/>
  <c r="BC103" i="13"/>
  <c r="BD103" i="13"/>
  <c r="BC49" i="13"/>
  <c r="N49" i="13" s="1"/>
  <c r="N21" i="13" s="1"/>
  <c r="BD49" i="13"/>
  <c r="BH137" i="13"/>
  <c r="BI137" i="13"/>
  <c r="BM137" i="13" s="1"/>
  <c r="BD34" i="13"/>
  <c r="BC34" i="13"/>
  <c r="BC127" i="13"/>
  <c r="BD127" i="13"/>
  <c r="BH127" i="13"/>
  <c r="BI127" i="13"/>
  <c r="BM127" i="13" s="1"/>
  <c r="BC72" i="13"/>
  <c r="BL72" i="13" s="1"/>
  <c r="BD72" i="13"/>
  <c r="BN148" i="13"/>
  <c r="BF111" i="13"/>
  <c r="N67" i="13"/>
  <c r="BE67" i="13"/>
  <c r="BL66" i="13"/>
  <c r="BL67" i="13"/>
  <c r="N100" i="13"/>
  <c r="BL100" i="13"/>
  <c r="BE100" i="13"/>
  <c r="L100" i="13" s="1"/>
  <c r="BL80" i="13"/>
  <c r="N80" i="13"/>
  <c r="BE80" i="13"/>
  <c r="L80" i="13" s="1"/>
  <c r="N75" i="13"/>
  <c r="BE75" i="13"/>
  <c r="N56" i="13"/>
  <c r="BL56" i="13"/>
  <c r="BE56" i="13"/>
  <c r="L56" i="13" s="1"/>
  <c r="S56" i="13" s="1"/>
  <c r="M61" i="13"/>
  <c r="BJ61" i="13"/>
  <c r="K61" i="13" s="1"/>
  <c r="BK61" i="13" s="1"/>
  <c r="N139" i="13"/>
  <c r="BL139" i="13"/>
  <c r="BE139" i="13"/>
  <c r="BL61" i="13"/>
  <c r="BN83" i="13"/>
  <c r="N104" i="13"/>
  <c r="BE104" i="13"/>
  <c r="BL104" i="13"/>
  <c r="BN91" i="13"/>
  <c r="N113" i="13"/>
  <c r="BE113" i="13"/>
  <c r="L113" i="13" s="1"/>
  <c r="BF113" i="13" s="1"/>
  <c r="BK113" i="13"/>
  <c r="S113" i="13"/>
  <c r="M75" i="13"/>
  <c r="BL75" i="13"/>
  <c r="BJ75" i="13"/>
  <c r="K75" i="13" s="1"/>
  <c r="K53" i="13"/>
  <c r="N85" i="13"/>
  <c r="BE85" i="13"/>
  <c r="BN85" i="13" s="1"/>
  <c r="BC141" i="13"/>
  <c r="BE141" i="13" s="1"/>
  <c r="N65" i="13"/>
  <c r="BE65" i="13"/>
  <c r="L65" i="13" s="1"/>
  <c r="BK83" i="13"/>
  <c r="S83" i="13"/>
  <c r="BF61" i="13"/>
  <c r="BE142" i="13"/>
  <c r="N142" i="13"/>
  <c r="BK141" i="13"/>
  <c r="N74" i="13"/>
  <c r="BE74" i="13"/>
  <c r="L74" i="13" s="1"/>
  <c r="BF74" i="13" s="1"/>
  <c r="M88" i="13"/>
  <c r="BJ88" i="13"/>
  <c r="K88" i="13" s="1"/>
  <c r="BK88" i="13" s="1"/>
  <c r="BL96" i="13"/>
  <c r="N145" i="13"/>
  <c r="BE145" i="13"/>
  <c r="L145" i="13" s="1"/>
  <c r="BF145" i="13" s="1"/>
  <c r="BL145" i="13"/>
  <c r="BF148" i="13"/>
  <c r="BE37" i="13"/>
  <c r="L37" i="13" s="1"/>
  <c r="BJ66" i="13"/>
  <c r="K66" i="13" s="1"/>
  <c r="BK66" i="13" s="1"/>
  <c r="BJ34" i="13"/>
  <c r="K34" i="13" s="1"/>
  <c r="K19" i="13" s="1"/>
  <c r="M72" i="13"/>
  <c r="N116" i="13"/>
  <c r="M134" i="13"/>
  <c r="BJ96" i="13"/>
  <c r="K96" i="13" s="1"/>
  <c r="BK96" i="13" s="1"/>
  <c r="BJ48" i="13"/>
  <c r="K48" i="13" s="1"/>
  <c r="BK48" i="13" s="1"/>
  <c r="BF82" i="13"/>
  <c r="S71" i="13"/>
  <c r="N105" i="13"/>
  <c r="BE105" i="13"/>
  <c r="L105" i="13" s="1"/>
  <c r="BL105" i="13"/>
  <c r="N54" i="13"/>
  <c r="BE54" i="13"/>
  <c r="BL54" i="13"/>
  <c r="M86" i="13"/>
  <c r="BJ86" i="13"/>
  <c r="K86" i="13" s="1"/>
  <c r="BL86" i="13"/>
  <c r="BJ136" i="13"/>
  <c r="K136" i="13" s="1"/>
  <c r="BK136" i="13" s="1"/>
  <c r="BL136" i="13"/>
  <c r="M136" i="13"/>
  <c r="N119" i="13"/>
  <c r="BE119" i="13"/>
  <c r="L119" i="13" s="1"/>
  <c r="BF119" i="13" s="1"/>
  <c r="BL119" i="13"/>
  <c r="BE86" i="13"/>
  <c r="L86" i="13" s="1"/>
  <c r="BF86" i="13" s="1"/>
  <c r="N86" i="13"/>
  <c r="N136" i="13"/>
  <c r="BE136" i="13"/>
  <c r="BN115" i="13"/>
  <c r="BE131" i="13"/>
  <c r="L131" i="13" s="1"/>
  <c r="BF131" i="13" s="1"/>
  <c r="N131" i="13"/>
  <c r="BL81" i="13"/>
  <c r="BJ81" i="13"/>
  <c r="K81" i="13" s="1"/>
  <c r="M81" i="13"/>
  <c r="BE146" i="13"/>
  <c r="L146" i="13" s="1"/>
  <c r="BF146" i="13" s="1"/>
  <c r="N146" i="13"/>
  <c r="N81" i="13"/>
  <c r="BE81" i="13"/>
  <c r="N62" i="13"/>
  <c r="BE62" i="13"/>
  <c r="BE96" i="13"/>
  <c r="L96" i="13" s="1"/>
  <c r="BF96" i="13" s="1"/>
  <c r="BN71" i="13"/>
  <c r="BK115" i="13"/>
  <c r="BL146" i="13"/>
  <c r="M146" i="13"/>
  <c r="BJ146" i="13"/>
  <c r="K146" i="13" s="1"/>
  <c r="BL102" i="13"/>
  <c r="M102" i="13"/>
  <c r="BJ102" i="13"/>
  <c r="K102" i="13" s="1"/>
  <c r="K122" i="13"/>
  <c r="BN122" i="13"/>
  <c r="BJ62" i="13"/>
  <c r="K62" i="13" s="1"/>
  <c r="BK62" i="13" s="1"/>
  <c r="BL62" i="13"/>
  <c r="M62" i="13"/>
  <c r="BL37" i="13"/>
  <c r="BC45" i="13"/>
  <c r="BL45" i="13" s="1"/>
  <c r="BJ134" i="13"/>
  <c r="K134" i="13" s="1"/>
  <c r="BK134" i="13" s="1"/>
  <c r="M37" i="13"/>
  <c r="L121" i="13"/>
  <c r="BF121" i="13" s="1"/>
  <c r="BK99" i="13"/>
  <c r="BK79" i="13"/>
  <c r="BK145" i="13"/>
  <c r="BF87" i="13"/>
  <c r="S87" i="13"/>
  <c r="BD98" i="13"/>
  <c r="BE98" i="13" s="1"/>
  <c r="BK104" i="13"/>
  <c r="BE99" i="13"/>
  <c r="L99" i="13" s="1"/>
  <c r="BF99" i="13" s="1"/>
  <c r="N99" i="13"/>
  <c r="BC147" i="13"/>
  <c r="BL147" i="13" s="1"/>
  <c r="M121" i="13"/>
  <c r="BJ121" i="13"/>
  <c r="K121" i="13" s="1"/>
  <c r="BL121" i="13"/>
  <c r="L51" i="13"/>
  <c r="BF51" i="13" s="1"/>
  <c r="M143" i="13"/>
  <c r="BL143" i="13"/>
  <c r="BJ143" i="13"/>
  <c r="K143" i="13" s="1"/>
  <c r="BJ51" i="13"/>
  <c r="K51" i="13" s="1"/>
  <c r="BL51" i="13"/>
  <c r="M51" i="13"/>
  <c r="N57" i="13"/>
  <c r="BJ90" i="13"/>
  <c r="K90" i="13" s="1"/>
  <c r="M90" i="13"/>
  <c r="BL90" i="13"/>
  <c r="N79" i="13"/>
  <c r="BE79" i="13"/>
  <c r="BN79" i="13" s="1"/>
  <c r="N109" i="13"/>
  <c r="BE109" i="13"/>
  <c r="N149" i="13"/>
  <c r="N27" i="13" s="1"/>
  <c r="BE149" i="13"/>
  <c r="M135" i="13"/>
  <c r="BJ135" i="13"/>
  <c r="K135" i="13" s="1"/>
  <c r="BK135" i="13" s="1"/>
  <c r="BJ138" i="13"/>
  <c r="K138" i="13" s="1"/>
  <c r="M138" i="13"/>
  <c r="BL138" i="13"/>
  <c r="BL130" i="13"/>
  <c r="BJ130" i="13"/>
  <c r="K130" i="13" s="1"/>
  <c r="M130" i="13"/>
  <c r="L63" i="13"/>
  <c r="BF63" i="13" s="1"/>
  <c r="N40" i="13"/>
  <c r="BE40" i="13"/>
  <c r="L40" i="13" s="1"/>
  <c r="BF40" i="13" s="1"/>
  <c r="BL132" i="13"/>
  <c r="BJ132" i="13"/>
  <c r="K132" i="13" s="1"/>
  <c r="M132" i="13"/>
  <c r="N66" i="13"/>
  <c r="BE66" i="13"/>
  <c r="L66" i="13" s="1"/>
  <c r="BF66" i="13" s="1"/>
  <c r="L132" i="13"/>
  <c r="BF132" i="13" s="1"/>
  <c r="M149" i="13"/>
  <c r="M27" i="13" s="1"/>
  <c r="BJ149" i="13"/>
  <c r="K149" i="13" s="1"/>
  <c r="BL149" i="13"/>
  <c r="M78" i="13"/>
  <c r="BJ78" i="13"/>
  <c r="K78" i="13" s="1"/>
  <c r="BL78" i="13"/>
  <c r="BJ76" i="13"/>
  <c r="K76" i="13" s="1"/>
  <c r="BL76" i="13"/>
  <c r="M76" i="13"/>
  <c r="M123" i="13"/>
  <c r="BL123" i="13"/>
  <c r="BJ123" i="13"/>
  <c r="K123" i="13" s="1"/>
  <c r="BK123" i="13" s="1"/>
  <c r="M89" i="13"/>
  <c r="BL89" i="13"/>
  <c r="BJ89" i="13"/>
  <c r="K89" i="13" s="1"/>
  <c r="M40" i="13"/>
  <c r="BL40" i="13"/>
  <c r="BJ40" i="13"/>
  <c r="K40" i="13" s="1"/>
  <c r="N120" i="13"/>
  <c r="BE120" i="13"/>
  <c r="BN120" i="13" s="1"/>
  <c r="BJ37" i="13"/>
  <c r="K37" i="13" s="1"/>
  <c r="BK37" i="13" s="1"/>
  <c r="BC47" i="13"/>
  <c r="BL47" i="13" s="1"/>
  <c r="BJ46" i="13"/>
  <c r="K46" i="13" s="1"/>
  <c r="BK46" i="13" s="1"/>
  <c r="BK147" i="13"/>
  <c r="BF123" i="13"/>
  <c r="BJ45" i="13"/>
  <c r="K45" i="13" s="1"/>
  <c r="BK45" i="13" s="1"/>
  <c r="BK98" i="13"/>
  <c r="N98" i="13"/>
  <c r="N55" i="13"/>
  <c r="BE55" i="13"/>
  <c r="L55" i="13" s="1"/>
  <c r="BF55" i="13" s="1"/>
  <c r="BD95" i="13"/>
  <c r="BC95" i="13"/>
  <c r="BH95" i="13"/>
  <c r="BI95" i="13"/>
  <c r="BM95" i="13" s="1"/>
  <c r="L88" i="13"/>
  <c r="BJ114" i="13"/>
  <c r="K114" i="13" s="1"/>
  <c r="BK114" i="13" s="1"/>
  <c r="M114" i="13"/>
  <c r="M70" i="13"/>
  <c r="BJ70" i="13"/>
  <c r="K70" i="13" s="1"/>
  <c r="BK140" i="13"/>
  <c r="M63" i="13"/>
  <c r="BJ63" i="13"/>
  <c r="K63" i="13" s="1"/>
  <c r="BL63" i="13"/>
  <c r="BJ144" i="13"/>
  <c r="K144" i="13" s="1"/>
  <c r="BK144" i="13" s="1"/>
  <c r="M144" i="13"/>
  <c r="BE112" i="13"/>
  <c r="L112" i="13" s="1"/>
  <c r="BF112" i="13" s="1"/>
  <c r="N112" i="13"/>
  <c r="BJ112" i="13"/>
  <c r="K112" i="13" s="1"/>
  <c r="K25" i="13" s="1"/>
  <c r="BL112" i="13"/>
  <c r="M112" i="13"/>
  <c r="M25" i="13" s="1"/>
  <c r="N140" i="13"/>
  <c r="BE140" i="13"/>
  <c r="BN140" i="13" s="1"/>
  <c r="BC46" i="13"/>
  <c r="BL46" i="13" s="1"/>
  <c r="BJ36" i="13"/>
  <c r="K36" i="13" s="1"/>
  <c r="BK36" i="13" s="1"/>
  <c r="BK72" i="13"/>
  <c r="BK85" i="13"/>
  <c r="L144" i="13"/>
  <c r="BE114" i="13"/>
  <c r="N114" i="13"/>
  <c r="BL114" i="13"/>
  <c r="BK64" i="13"/>
  <c r="M43" i="13"/>
  <c r="BJ43" i="13"/>
  <c r="K43" i="13" s="1"/>
  <c r="BL43" i="13"/>
  <c r="BE64" i="13"/>
  <c r="BN64" i="13" s="1"/>
  <c r="N64" i="13"/>
  <c r="BJ47" i="13"/>
  <c r="K47" i="13" s="1"/>
  <c r="BK47" i="13" s="1"/>
  <c r="BL55" i="13"/>
  <c r="BJ55" i="13"/>
  <c r="K55" i="13" s="1"/>
  <c r="M55" i="13"/>
  <c r="BK74" i="13"/>
  <c r="BC36" i="13"/>
  <c r="BL36" i="13" s="1"/>
  <c r="BC48" i="13"/>
  <c r="BL48" i="13" s="1"/>
  <c r="M118" i="13"/>
  <c r="BJ118" i="13"/>
  <c r="K118" i="13" s="1"/>
  <c r="BE135" i="13"/>
  <c r="L135" i="13" s="1"/>
  <c r="BL135" i="13"/>
  <c r="N135" i="13"/>
  <c r="BN44" i="13"/>
  <c r="BK39" i="13"/>
  <c r="S39" i="13"/>
  <c r="BN97" i="13"/>
  <c r="BJ38" i="13"/>
  <c r="K38" i="13" s="1"/>
  <c r="BK38" i="13" s="1"/>
  <c r="BF42" i="13"/>
  <c r="N38" i="13"/>
  <c r="N20" i="13" s="1"/>
  <c r="BE38" i="13"/>
  <c r="BK54" i="13"/>
  <c r="BK69" i="13"/>
  <c r="S69" i="13"/>
  <c r="BN69" i="13"/>
  <c r="BK67" i="13"/>
  <c r="BK119" i="13"/>
  <c r="BK94" i="13"/>
  <c r="BK42" i="13"/>
  <c r="S42" i="13"/>
  <c r="BK97" i="13"/>
  <c r="S97" i="13"/>
  <c r="K24" i="13"/>
  <c r="BK44" i="13"/>
  <c r="S44" i="13"/>
  <c r="BN42" i="13"/>
  <c r="BK117" i="13"/>
  <c r="S117" i="13"/>
  <c r="BK131" i="13"/>
  <c r="BF129" i="13" l="1"/>
  <c r="O129" i="13"/>
  <c r="T129" i="13"/>
  <c r="BO129" i="13"/>
  <c r="R129" i="13"/>
  <c r="BE124" i="13"/>
  <c r="BN116" i="13"/>
  <c r="K126" i="13"/>
  <c r="BK126" i="13" s="1"/>
  <c r="S82" i="13"/>
  <c r="BL124" i="13"/>
  <c r="N126" i="13"/>
  <c r="BE126" i="13"/>
  <c r="BN126" i="13" s="1"/>
  <c r="M124" i="13"/>
  <c r="BJ124" i="13"/>
  <c r="K124" i="13" s="1"/>
  <c r="BK124" i="13" s="1"/>
  <c r="O148" i="13"/>
  <c r="S131" i="13"/>
  <c r="BF115" i="13"/>
  <c r="BK34" i="13"/>
  <c r="BN94" i="13"/>
  <c r="BN67" i="13"/>
  <c r="BN108" i="13"/>
  <c r="L116" i="13"/>
  <c r="S116" i="13" s="1"/>
  <c r="BO116" i="13" s="1"/>
  <c r="S74" i="13"/>
  <c r="T74" i="13" s="1"/>
  <c r="R148" i="13"/>
  <c r="N118" i="13"/>
  <c r="BE118" i="13"/>
  <c r="L118" i="13" s="1"/>
  <c r="BF118" i="13" s="1"/>
  <c r="N23" i="13"/>
  <c r="BO148" i="13"/>
  <c r="BO91" i="13"/>
  <c r="BN106" i="13"/>
  <c r="R91" i="13"/>
  <c r="T91" i="13"/>
  <c r="BN60" i="13"/>
  <c r="T133" i="13"/>
  <c r="R133" i="13"/>
  <c r="O133" i="13"/>
  <c r="S106" i="13"/>
  <c r="N25" i="13"/>
  <c r="BE45" i="13"/>
  <c r="L45" i="13" s="1"/>
  <c r="S45" i="13" s="1"/>
  <c r="BO133" i="13"/>
  <c r="K20" i="13"/>
  <c r="L25" i="13"/>
  <c r="BF60" i="13"/>
  <c r="S60" i="13"/>
  <c r="BN80" i="13"/>
  <c r="M57" i="13"/>
  <c r="M22" i="13" s="1"/>
  <c r="BJ57" i="13"/>
  <c r="K57" i="13" s="1"/>
  <c r="L108" i="13"/>
  <c r="S108" i="13" s="1"/>
  <c r="L128" i="13"/>
  <c r="BN74" i="13"/>
  <c r="BN56" i="13"/>
  <c r="BO56" i="13" s="1"/>
  <c r="BE49" i="13"/>
  <c r="L49" i="13" s="1"/>
  <c r="BN125" i="13"/>
  <c r="BK128" i="13"/>
  <c r="K26" i="13"/>
  <c r="BE59" i="13"/>
  <c r="L59" i="13" s="1"/>
  <c r="BF59" i="13" s="1"/>
  <c r="BN128" i="13"/>
  <c r="L94" i="13"/>
  <c r="S94" i="13" s="1"/>
  <c r="T94" i="13" s="1"/>
  <c r="S119" i="13"/>
  <c r="T119" i="13" s="1"/>
  <c r="S61" i="13"/>
  <c r="O61" i="13" s="1"/>
  <c r="BN68" i="13"/>
  <c r="L68" i="13"/>
  <c r="BE103" i="13"/>
  <c r="L103" i="13" s="1"/>
  <c r="BF103" i="13" s="1"/>
  <c r="N103" i="13"/>
  <c r="BL77" i="13"/>
  <c r="M77" i="13"/>
  <c r="BJ77" i="13"/>
  <c r="K77" i="13" s="1"/>
  <c r="BJ41" i="13"/>
  <c r="K41" i="13" s="1"/>
  <c r="M41" i="13"/>
  <c r="BL41" i="13"/>
  <c r="BE92" i="13"/>
  <c r="BL73" i="13"/>
  <c r="M73" i="13"/>
  <c r="BJ73" i="13"/>
  <c r="K73" i="13" s="1"/>
  <c r="BL107" i="13"/>
  <c r="M107" i="13"/>
  <c r="BJ107" i="13"/>
  <c r="K107" i="13" s="1"/>
  <c r="N134" i="13"/>
  <c r="BE134" i="13"/>
  <c r="BN134" i="13" s="1"/>
  <c r="M110" i="13"/>
  <c r="BJ110" i="13"/>
  <c r="K110" i="13" s="1"/>
  <c r="M93" i="13"/>
  <c r="BL93" i="13"/>
  <c r="BJ93" i="13"/>
  <c r="K93" i="13" s="1"/>
  <c r="N70" i="13"/>
  <c r="BE70" i="13"/>
  <c r="BN70" i="13" s="1"/>
  <c r="M92" i="13"/>
  <c r="M23" i="13" s="1"/>
  <c r="BL92" i="13"/>
  <c r="BJ92" i="13"/>
  <c r="K92" i="13" s="1"/>
  <c r="M84" i="13"/>
  <c r="BL84" i="13"/>
  <c r="BJ84" i="13"/>
  <c r="K84" i="13" s="1"/>
  <c r="BK84" i="13" s="1"/>
  <c r="BJ52" i="13"/>
  <c r="K52" i="13" s="1"/>
  <c r="BL52" i="13"/>
  <c r="M52" i="13"/>
  <c r="M101" i="13"/>
  <c r="BJ101" i="13"/>
  <c r="K101" i="13" s="1"/>
  <c r="BL101" i="13"/>
  <c r="N107" i="13"/>
  <c r="BE107" i="13"/>
  <c r="L107" i="13" s="1"/>
  <c r="BF107" i="13" s="1"/>
  <c r="M137" i="13"/>
  <c r="BJ137" i="13"/>
  <c r="K137" i="13" s="1"/>
  <c r="BL137" i="13"/>
  <c r="N53" i="13"/>
  <c r="N22" i="13" s="1"/>
  <c r="BL53" i="13"/>
  <c r="BE53" i="13"/>
  <c r="L53" i="13" s="1"/>
  <c r="BF53" i="13" s="1"/>
  <c r="BL49" i="13"/>
  <c r="BN49" i="13" s="1"/>
  <c r="M49" i="13"/>
  <c r="M21" i="13" s="1"/>
  <c r="BJ49" i="13"/>
  <c r="K49" i="13" s="1"/>
  <c r="K21" i="13" s="1"/>
  <c r="N41" i="13"/>
  <c r="BE41" i="13"/>
  <c r="L41" i="13" s="1"/>
  <c r="BF41" i="13" s="1"/>
  <c r="N137" i="13"/>
  <c r="BE137" i="13"/>
  <c r="L137" i="13" s="1"/>
  <c r="BF137" i="13" s="1"/>
  <c r="BK125" i="13"/>
  <c r="S125" i="13"/>
  <c r="BL110" i="13"/>
  <c r="BE110" i="13"/>
  <c r="N110" i="13"/>
  <c r="S144" i="13"/>
  <c r="T144" i="13" s="1"/>
  <c r="T111" i="13"/>
  <c r="R111" i="13"/>
  <c r="O111" i="13"/>
  <c r="M35" i="13"/>
  <c r="BJ35" i="13"/>
  <c r="K35" i="13" s="1"/>
  <c r="BL35" i="13"/>
  <c r="BL50" i="13"/>
  <c r="M50" i="13"/>
  <c r="BJ50" i="13"/>
  <c r="K50" i="13" s="1"/>
  <c r="BE101" i="13"/>
  <c r="L101" i="13" s="1"/>
  <c r="BF101" i="13" s="1"/>
  <c r="N101" i="13"/>
  <c r="BL103" i="13"/>
  <c r="M103" i="13"/>
  <c r="BJ103" i="13"/>
  <c r="K103" i="13" s="1"/>
  <c r="BK103" i="13" s="1"/>
  <c r="M58" i="13"/>
  <c r="BL58" i="13"/>
  <c r="BJ58" i="13"/>
  <c r="K58" i="13" s="1"/>
  <c r="N52" i="13"/>
  <c r="BE52" i="13"/>
  <c r="L52" i="13" s="1"/>
  <c r="BF52" i="13" s="1"/>
  <c r="BE77" i="13"/>
  <c r="L77" i="13" s="1"/>
  <c r="BF77" i="13" s="1"/>
  <c r="N58" i="13"/>
  <c r="BE58" i="13"/>
  <c r="BE50" i="13"/>
  <c r="N93" i="13"/>
  <c r="BE93" i="13"/>
  <c r="BL59" i="13"/>
  <c r="M59" i="13"/>
  <c r="BJ59" i="13"/>
  <c r="K59" i="13" s="1"/>
  <c r="N35" i="13"/>
  <c r="BE35" i="13"/>
  <c r="BE84" i="13"/>
  <c r="BE73" i="13"/>
  <c r="BO111" i="13"/>
  <c r="BN139" i="13"/>
  <c r="N72" i="13"/>
  <c r="BE72" i="13"/>
  <c r="L72" i="13" s="1"/>
  <c r="N45" i="13"/>
  <c r="BJ127" i="13"/>
  <c r="K127" i="13" s="1"/>
  <c r="BL127" i="13"/>
  <c r="M127" i="13"/>
  <c r="N127" i="13"/>
  <c r="BE127" i="13"/>
  <c r="N34" i="13"/>
  <c r="N19" i="13" s="1"/>
  <c r="BE34" i="13"/>
  <c r="BL34" i="13"/>
  <c r="BN145" i="13"/>
  <c r="BN61" i="13"/>
  <c r="L67" i="13"/>
  <c r="S67" i="13" s="1"/>
  <c r="O67" i="13" s="1"/>
  <c r="BN96" i="13"/>
  <c r="BF80" i="13"/>
  <c r="S80" i="13"/>
  <c r="L139" i="13"/>
  <c r="S139" i="13" s="1"/>
  <c r="BF100" i="13"/>
  <c r="S100" i="13"/>
  <c r="BN100" i="13"/>
  <c r="BF56" i="13"/>
  <c r="L75" i="13"/>
  <c r="S75" i="13" s="1"/>
  <c r="L104" i="13"/>
  <c r="S104" i="13" s="1"/>
  <c r="O104" i="13" s="1"/>
  <c r="BN75" i="13"/>
  <c r="N141" i="13"/>
  <c r="N26" i="13" s="1"/>
  <c r="T113" i="13"/>
  <c r="R113" i="13"/>
  <c r="O113" i="13"/>
  <c r="BO113" i="13"/>
  <c r="L124" i="13"/>
  <c r="BN104" i="13"/>
  <c r="BK53" i="13"/>
  <c r="BK75" i="13"/>
  <c r="BF65" i="13"/>
  <c r="S65" i="13"/>
  <c r="BN88" i="13"/>
  <c r="R83" i="13"/>
  <c r="BO83" i="13"/>
  <c r="O83" i="13"/>
  <c r="T83" i="13"/>
  <c r="BN65" i="13"/>
  <c r="L85" i="13"/>
  <c r="S85" i="13" s="1"/>
  <c r="R85" i="13" s="1"/>
  <c r="BN54" i="13"/>
  <c r="L142" i="13"/>
  <c r="S142" i="13" s="1"/>
  <c r="BN142" i="13"/>
  <c r="L141" i="13"/>
  <c r="S141" i="13" s="1"/>
  <c r="BN141" i="13"/>
  <c r="S145" i="13"/>
  <c r="O145" i="13" s="1"/>
  <c r="N47" i="13"/>
  <c r="BN99" i="13"/>
  <c r="BN119" i="13"/>
  <c r="BN76" i="13"/>
  <c r="BN90" i="13"/>
  <c r="R71" i="13"/>
  <c r="O71" i="13"/>
  <c r="T71" i="13"/>
  <c r="N147" i="13"/>
  <c r="BN146" i="13"/>
  <c r="BN121" i="13"/>
  <c r="BO71" i="13"/>
  <c r="BK122" i="13"/>
  <c r="S122" i="13"/>
  <c r="BK102" i="13"/>
  <c r="S102" i="13"/>
  <c r="L81" i="13"/>
  <c r="S81" i="13" s="1"/>
  <c r="L54" i="13"/>
  <c r="S54" i="13" s="1"/>
  <c r="BN102" i="13"/>
  <c r="BN136" i="13"/>
  <c r="L136" i="13"/>
  <c r="S146" i="13"/>
  <c r="BK146" i="13"/>
  <c r="BN62" i="13"/>
  <c r="BN86" i="13"/>
  <c r="BN105" i="13"/>
  <c r="BK81" i="13"/>
  <c r="BK86" i="13"/>
  <c r="S86" i="13"/>
  <c r="BF105" i="13"/>
  <c r="S105" i="13"/>
  <c r="BN131" i="13"/>
  <c r="BO131" i="13" s="1"/>
  <c r="BN78" i="13"/>
  <c r="T115" i="13"/>
  <c r="O115" i="13"/>
  <c r="BO115" i="13"/>
  <c r="R115" i="13"/>
  <c r="L62" i="13"/>
  <c r="S62" i="13" s="1"/>
  <c r="BN81" i="13"/>
  <c r="BE147" i="13"/>
  <c r="L147" i="13" s="1"/>
  <c r="S147" i="13" s="1"/>
  <c r="BE47" i="13"/>
  <c r="BN47" i="13" s="1"/>
  <c r="S66" i="13"/>
  <c r="R66" i="13" s="1"/>
  <c r="BN130" i="13"/>
  <c r="BN123" i="13"/>
  <c r="S99" i="13"/>
  <c r="T99" i="13" s="1"/>
  <c r="S96" i="13"/>
  <c r="O96" i="13" s="1"/>
  <c r="BN89" i="13"/>
  <c r="BN143" i="13"/>
  <c r="O56" i="13"/>
  <c r="T56" i="13"/>
  <c r="R56" i="13"/>
  <c r="R87" i="13"/>
  <c r="BO87" i="13"/>
  <c r="O87" i="13"/>
  <c r="T87" i="13"/>
  <c r="BN37" i="13"/>
  <c r="BN66" i="13"/>
  <c r="L109" i="13"/>
  <c r="BN109" i="13"/>
  <c r="BN149" i="13"/>
  <c r="BN132" i="13"/>
  <c r="BN138" i="13"/>
  <c r="BN40" i="13"/>
  <c r="BN51" i="13"/>
  <c r="BK149" i="13"/>
  <c r="K27" i="13"/>
  <c r="BK89" i="13"/>
  <c r="S89" i="13"/>
  <c r="L79" i="13"/>
  <c r="S79" i="13" s="1"/>
  <c r="BK121" i="13"/>
  <c r="S121" i="13"/>
  <c r="S138" i="13"/>
  <c r="BK138" i="13"/>
  <c r="BK51" i="13"/>
  <c r="S51" i="13"/>
  <c r="L120" i="13"/>
  <c r="S76" i="13"/>
  <c r="BK76" i="13"/>
  <c r="BK143" i="13"/>
  <c r="S143" i="13"/>
  <c r="S123" i="13"/>
  <c r="S78" i="13"/>
  <c r="BK78" i="13"/>
  <c r="L149" i="13"/>
  <c r="L27" i="13" s="1"/>
  <c r="BK90" i="13"/>
  <c r="S90" i="13"/>
  <c r="S37" i="13"/>
  <c r="T37" i="13" s="1"/>
  <c r="BK40" i="13"/>
  <c r="S40" i="13"/>
  <c r="BK130" i="13"/>
  <c r="S130" i="13"/>
  <c r="S132" i="13"/>
  <c r="BK132" i="13"/>
  <c r="L57" i="13"/>
  <c r="BN147" i="13"/>
  <c r="L98" i="13"/>
  <c r="S98" i="13" s="1"/>
  <c r="BN98" i="13"/>
  <c r="N46" i="13"/>
  <c r="BE46" i="13"/>
  <c r="BN46" i="13" s="1"/>
  <c r="BN144" i="13"/>
  <c r="BL95" i="13"/>
  <c r="M95" i="13"/>
  <c r="BJ95" i="13"/>
  <c r="K95" i="13" s="1"/>
  <c r="BE95" i="13"/>
  <c r="N95" i="13"/>
  <c r="BN63" i="13"/>
  <c r="BK70" i="13"/>
  <c r="BF88" i="13"/>
  <c r="S88" i="13"/>
  <c r="BN112" i="13"/>
  <c r="S112" i="13"/>
  <c r="S25" i="13" s="1"/>
  <c r="BK112" i="13"/>
  <c r="L140" i="13"/>
  <c r="S140" i="13" s="1"/>
  <c r="BK63" i="13"/>
  <c r="S63" i="13"/>
  <c r="BF144" i="13"/>
  <c r="BN55" i="13"/>
  <c r="BO97" i="13"/>
  <c r="N48" i="13"/>
  <c r="BO74" i="13"/>
  <c r="R74" i="13"/>
  <c r="O74" i="13"/>
  <c r="L64" i="13"/>
  <c r="S64" i="13" s="1"/>
  <c r="BN114" i="13"/>
  <c r="BN43" i="13"/>
  <c r="BK55" i="13"/>
  <c r="S55" i="13"/>
  <c r="BK43" i="13"/>
  <c r="S43" i="13"/>
  <c r="L114" i="13"/>
  <c r="S114" i="13" s="1"/>
  <c r="BE36" i="13"/>
  <c r="BN36" i="13" s="1"/>
  <c r="N36" i="13"/>
  <c r="BF37" i="13"/>
  <c r="BN118" i="13"/>
  <c r="BN135" i="13"/>
  <c r="BE48" i="13"/>
  <c r="BN48" i="13" s="1"/>
  <c r="BN45" i="13"/>
  <c r="BF135" i="13"/>
  <c r="S135" i="13"/>
  <c r="BO69" i="13"/>
  <c r="BO39" i="13"/>
  <c r="O39" i="13"/>
  <c r="R39" i="13"/>
  <c r="T39" i="13"/>
  <c r="BK118" i="13"/>
  <c r="L38" i="13"/>
  <c r="BN38" i="13"/>
  <c r="O44" i="13"/>
  <c r="R44" i="13"/>
  <c r="BO44" i="13"/>
  <c r="T44" i="13"/>
  <c r="R131" i="13"/>
  <c r="T131" i="13"/>
  <c r="O131" i="13"/>
  <c r="S24" i="13"/>
  <c r="T97" i="13"/>
  <c r="T24" i="13" s="1"/>
  <c r="O97" i="13"/>
  <c r="O24" i="13" s="1"/>
  <c r="R97" i="13"/>
  <c r="R24" i="13" s="1"/>
  <c r="O69" i="13"/>
  <c r="R69" i="13"/>
  <c r="T69" i="13"/>
  <c r="BO42" i="13"/>
  <c r="T42" i="13"/>
  <c r="R42" i="13"/>
  <c r="O42" i="13"/>
  <c r="O117" i="13"/>
  <c r="T117" i="13"/>
  <c r="R117" i="13"/>
  <c r="BO117" i="13"/>
  <c r="O116" i="13" l="1"/>
  <c r="R116" i="13"/>
  <c r="T116" i="13"/>
  <c r="L126" i="13"/>
  <c r="S126" i="13" s="1"/>
  <c r="T126" i="13" s="1"/>
  <c r="BN124" i="13"/>
  <c r="BO126" i="13"/>
  <c r="O126" i="13"/>
  <c r="S124" i="13"/>
  <c r="T124" i="13" s="1"/>
  <c r="O82" i="13"/>
  <c r="T82" i="13"/>
  <c r="R82" i="13"/>
  <c r="BO82" i="13"/>
  <c r="S118" i="13"/>
  <c r="O118" i="13" s="1"/>
  <c r="BO94" i="13"/>
  <c r="BF116" i="13"/>
  <c r="BO80" i="13"/>
  <c r="O94" i="13"/>
  <c r="R94" i="13"/>
  <c r="T96" i="13"/>
  <c r="R61" i="13"/>
  <c r="BO54" i="13"/>
  <c r="R96" i="13"/>
  <c r="R124" i="13"/>
  <c r="BO106" i="13"/>
  <c r="T106" i="13"/>
  <c r="R106" i="13"/>
  <c r="BO96" i="13"/>
  <c r="T104" i="13"/>
  <c r="BO67" i="13"/>
  <c r="R119" i="13"/>
  <c r="R104" i="13"/>
  <c r="BO119" i="13"/>
  <c r="R67" i="13"/>
  <c r="T67" i="13"/>
  <c r="O119" i="13"/>
  <c r="S38" i="13"/>
  <c r="S20" i="13" s="1"/>
  <c r="L20" i="13"/>
  <c r="R144" i="13"/>
  <c r="BF49" i="13"/>
  <c r="L21" i="13"/>
  <c r="O144" i="13"/>
  <c r="BO144" i="13"/>
  <c r="O106" i="13"/>
  <c r="O85" i="13"/>
  <c r="T85" i="13"/>
  <c r="BO85" i="13"/>
  <c r="T54" i="13"/>
  <c r="R54" i="13"/>
  <c r="O60" i="13"/>
  <c r="BO60" i="13"/>
  <c r="T60" i="13"/>
  <c r="R60" i="13"/>
  <c r="S128" i="13"/>
  <c r="R128" i="13" s="1"/>
  <c r="T145" i="13"/>
  <c r="BF108" i="13"/>
  <c r="S53" i="13"/>
  <c r="O53" i="13" s="1"/>
  <c r="K22" i="13"/>
  <c r="BK57" i="13"/>
  <c r="BO61" i="13"/>
  <c r="T61" i="13"/>
  <c r="BN52" i="13"/>
  <c r="BF94" i="13"/>
  <c r="BN57" i="13"/>
  <c r="BO108" i="13"/>
  <c r="O108" i="13"/>
  <c r="T108" i="13"/>
  <c r="R108" i="13"/>
  <c r="BN41" i="13"/>
  <c r="BO145" i="13"/>
  <c r="BN93" i="13"/>
  <c r="BF128" i="13"/>
  <c r="S68" i="13"/>
  <c r="BF68" i="13"/>
  <c r="S26" i="13"/>
  <c r="L84" i="13"/>
  <c r="S84" i="13" s="1"/>
  <c r="L50" i="13"/>
  <c r="BF50" i="13" s="1"/>
  <c r="BN50" i="13"/>
  <c r="BK137" i="13"/>
  <c r="S137" i="13"/>
  <c r="L70" i="13"/>
  <c r="S70" i="13" s="1"/>
  <c r="T70" i="13" s="1"/>
  <c r="L35" i="13"/>
  <c r="S35" i="13" s="1"/>
  <c r="L58" i="13"/>
  <c r="S58" i="13" s="1"/>
  <c r="BN35" i="13"/>
  <c r="L110" i="13"/>
  <c r="BF110" i="13" s="1"/>
  <c r="S49" i="13"/>
  <c r="S21" i="13" s="1"/>
  <c r="BK49" i="13"/>
  <c r="BK52" i="13"/>
  <c r="S52" i="13"/>
  <c r="S107" i="13"/>
  <c r="BK107" i="13"/>
  <c r="S103" i="13"/>
  <c r="BK35" i="13"/>
  <c r="BN110" i="13"/>
  <c r="BK93" i="13"/>
  <c r="BK41" i="13"/>
  <c r="S41" i="13"/>
  <c r="S59" i="13"/>
  <c r="BK59" i="13"/>
  <c r="BN103" i="13"/>
  <c r="R125" i="13"/>
  <c r="BO125" i="13"/>
  <c r="T125" i="13"/>
  <c r="O125" i="13"/>
  <c r="BN84" i="13"/>
  <c r="BN107" i="13"/>
  <c r="BK77" i="13"/>
  <c r="S77" i="13"/>
  <c r="BN101" i="13"/>
  <c r="BK73" i="13"/>
  <c r="BN72" i="13"/>
  <c r="BN59" i="13"/>
  <c r="BN53" i="13"/>
  <c r="S101" i="13"/>
  <c r="BK101" i="13"/>
  <c r="BK92" i="13"/>
  <c r="K23" i="13"/>
  <c r="BK110" i="13"/>
  <c r="BN77" i="13"/>
  <c r="L93" i="13"/>
  <c r="BF93" i="13" s="1"/>
  <c r="BK58" i="13"/>
  <c r="BK50" i="13"/>
  <c r="BN92" i="13"/>
  <c r="BN73" i="13"/>
  <c r="BN127" i="13"/>
  <c r="L73" i="13"/>
  <c r="BF73" i="13" s="1"/>
  <c r="BN58" i="13"/>
  <c r="BN137" i="13"/>
  <c r="L134" i="13"/>
  <c r="S134" i="13" s="1"/>
  <c r="T134" i="13" s="1"/>
  <c r="L92" i="13"/>
  <c r="L23" i="13" s="1"/>
  <c r="L34" i="13"/>
  <c r="BF34" i="13" s="1"/>
  <c r="BK127" i="13"/>
  <c r="BN34" i="13"/>
  <c r="L127" i="13"/>
  <c r="S127" i="13" s="1"/>
  <c r="BF72" i="13"/>
  <c r="S72" i="13"/>
  <c r="BF139" i="13"/>
  <c r="BF75" i="13"/>
  <c r="O54" i="13"/>
  <c r="BF67" i="13"/>
  <c r="BO100" i="13"/>
  <c r="T100" i="13"/>
  <c r="R100" i="13"/>
  <c r="O100" i="13"/>
  <c r="BO104" i="13"/>
  <c r="T139" i="13"/>
  <c r="BO139" i="13"/>
  <c r="R139" i="13"/>
  <c r="O139" i="13"/>
  <c r="O80" i="13"/>
  <c r="R80" i="13"/>
  <c r="T80" i="13"/>
  <c r="L46" i="13"/>
  <c r="S46" i="13" s="1"/>
  <c r="BO46" i="13" s="1"/>
  <c r="BF124" i="13"/>
  <c r="BF104" i="13"/>
  <c r="T75" i="13"/>
  <c r="R75" i="13"/>
  <c r="O75" i="13"/>
  <c r="BO75" i="13"/>
  <c r="BF85" i="13"/>
  <c r="L47" i="13"/>
  <c r="S47" i="13" s="1"/>
  <c r="BO47" i="13" s="1"/>
  <c r="R145" i="13"/>
  <c r="T65" i="13"/>
  <c r="BO65" i="13"/>
  <c r="O65" i="13"/>
  <c r="R65" i="13"/>
  <c r="BO142" i="13"/>
  <c r="O142" i="13"/>
  <c r="T142" i="13"/>
  <c r="R142" i="13"/>
  <c r="BF142" i="13"/>
  <c r="BO141" i="13"/>
  <c r="O141" i="13"/>
  <c r="T141" i="13"/>
  <c r="R141" i="13"/>
  <c r="BF141" i="13"/>
  <c r="O37" i="13"/>
  <c r="R37" i="13"/>
  <c r="BO37" i="13"/>
  <c r="BO121" i="13"/>
  <c r="BF62" i="13"/>
  <c r="BO99" i="13"/>
  <c r="O81" i="13"/>
  <c r="BO81" i="13"/>
  <c r="T81" i="13"/>
  <c r="R81" i="13"/>
  <c r="BO146" i="13"/>
  <c r="O146" i="13"/>
  <c r="R146" i="13"/>
  <c r="T146" i="13"/>
  <c r="BF54" i="13"/>
  <c r="BF136" i="13"/>
  <c r="S136" i="13"/>
  <c r="R105" i="13"/>
  <c r="BO105" i="13"/>
  <c r="T105" i="13"/>
  <c r="O105" i="13"/>
  <c r="BF81" i="13"/>
  <c r="T62" i="13"/>
  <c r="BO62" i="13"/>
  <c r="O62" i="13"/>
  <c r="R62" i="13"/>
  <c r="T86" i="13"/>
  <c r="O86" i="13"/>
  <c r="BO86" i="13"/>
  <c r="R86" i="13"/>
  <c r="O102" i="13"/>
  <c r="BO102" i="13"/>
  <c r="T102" i="13"/>
  <c r="R102" i="13"/>
  <c r="R122" i="13"/>
  <c r="T122" i="13"/>
  <c r="BO122" i="13"/>
  <c r="O122" i="13"/>
  <c r="BO66" i="13"/>
  <c r="O99" i="13"/>
  <c r="R99" i="13"/>
  <c r="T66" i="13"/>
  <c r="O66" i="13"/>
  <c r="BO89" i="13"/>
  <c r="O79" i="13"/>
  <c r="T79" i="13"/>
  <c r="BO79" i="13"/>
  <c r="R79" i="13"/>
  <c r="S149" i="13"/>
  <c r="O149" i="13" s="1"/>
  <c r="O27" i="13" s="1"/>
  <c r="BF120" i="13"/>
  <c r="S120" i="13"/>
  <c r="BF109" i="13"/>
  <c r="S109" i="13"/>
  <c r="L22" i="13"/>
  <c r="S57" i="13"/>
  <c r="BF149" i="13"/>
  <c r="BF79" i="13"/>
  <c r="O138" i="13"/>
  <c r="BO138" i="13"/>
  <c r="T138" i="13"/>
  <c r="R138" i="13"/>
  <c r="BO40" i="13"/>
  <c r="R40" i="13"/>
  <c r="O40" i="13"/>
  <c r="T40" i="13"/>
  <c r="R78" i="13"/>
  <c r="T78" i="13"/>
  <c r="O78" i="13"/>
  <c r="BO78" i="13"/>
  <c r="T123" i="13"/>
  <c r="R123" i="13"/>
  <c r="O123" i="13"/>
  <c r="BO123" i="13"/>
  <c r="O76" i="13"/>
  <c r="R76" i="13"/>
  <c r="T76" i="13"/>
  <c r="BO76" i="13"/>
  <c r="T89" i="13"/>
  <c r="O89" i="13"/>
  <c r="R89" i="13"/>
  <c r="BF57" i="13"/>
  <c r="T90" i="13"/>
  <c r="BO90" i="13"/>
  <c r="R90" i="13"/>
  <c r="O90" i="13"/>
  <c r="R51" i="13"/>
  <c r="BO51" i="13"/>
  <c r="O51" i="13"/>
  <c r="T51" i="13"/>
  <c r="R132" i="13"/>
  <c r="T132" i="13"/>
  <c r="BO132" i="13"/>
  <c r="O132" i="13"/>
  <c r="R121" i="13"/>
  <c r="O121" i="13"/>
  <c r="T121" i="13"/>
  <c r="R130" i="13"/>
  <c r="BO130" i="13"/>
  <c r="T130" i="13"/>
  <c r="O130" i="13"/>
  <c r="R143" i="13"/>
  <c r="O143" i="13"/>
  <c r="T143" i="13"/>
  <c r="BO143" i="13"/>
  <c r="BF147" i="13"/>
  <c r="BO147" i="13"/>
  <c r="O147" i="13"/>
  <c r="T147" i="13"/>
  <c r="R147" i="13"/>
  <c r="BF98" i="13"/>
  <c r="BO98" i="13"/>
  <c r="O98" i="13"/>
  <c r="T98" i="13"/>
  <c r="R98" i="13"/>
  <c r="L95" i="13"/>
  <c r="BF95" i="13" s="1"/>
  <c r="BK95" i="13"/>
  <c r="S95" i="13"/>
  <c r="BN95" i="13"/>
  <c r="R88" i="13"/>
  <c r="O88" i="13"/>
  <c r="BO88" i="13"/>
  <c r="T88" i="13"/>
  <c r="BO63" i="13"/>
  <c r="T63" i="13"/>
  <c r="R63" i="13"/>
  <c r="O63" i="13"/>
  <c r="BF140" i="13"/>
  <c r="T140" i="13"/>
  <c r="BO140" i="13"/>
  <c r="O140" i="13"/>
  <c r="R140" i="13"/>
  <c r="T112" i="13"/>
  <c r="T25" i="13" s="1"/>
  <c r="R112" i="13"/>
  <c r="R25" i="13" s="1"/>
  <c r="BO112" i="13"/>
  <c r="O112" i="13"/>
  <c r="O25" i="13" s="1"/>
  <c r="BF114" i="13"/>
  <c r="BF64" i="13"/>
  <c r="T114" i="13"/>
  <c r="O114" i="13"/>
  <c r="BO114" i="13"/>
  <c r="R114" i="13"/>
  <c r="R64" i="13"/>
  <c r="BO64" i="13"/>
  <c r="T64" i="13"/>
  <c r="O64" i="13"/>
  <c r="R43" i="13"/>
  <c r="BO43" i="13"/>
  <c r="T43" i="13"/>
  <c r="O43" i="13"/>
  <c r="L36" i="13"/>
  <c r="S36" i="13" s="1"/>
  <c r="BO36" i="13" s="1"/>
  <c r="BO55" i="13"/>
  <c r="T55" i="13"/>
  <c r="O55" i="13"/>
  <c r="R55" i="13"/>
  <c r="L48" i="13"/>
  <c r="S48" i="13" s="1"/>
  <c r="BO48" i="13" s="1"/>
  <c r="BF38" i="13"/>
  <c r="BO45" i="13"/>
  <c r="O45" i="13"/>
  <c r="T45" i="13"/>
  <c r="R45" i="13"/>
  <c r="BF45" i="13"/>
  <c r="BO135" i="13"/>
  <c r="O135" i="13"/>
  <c r="T135" i="13"/>
  <c r="R135" i="13"/>
  <c r="BF126" i="13" l="1"/>
  <c r="L26" i="13"/>
  <c r="R126" i="13"/>
  <c r="O124" i="13"/>
  <c r="BO118" i="13"/>
  <c r="R118" i="13"/>
  <c r="BO124" i="13"/>
  <c r="T118" i="13"/>
  <c r="T53" i="13"/>
  <c r="R53" i="13"/>
  <c r="BF134" i="13"/>
  <c r="BO70" i="13"/>
  <c r="R38" i="13"/>
  <c r="R20" i="13" s="1"/>
  <c r="R26" i="13"/>
  <c r="O38" i="13"/>
  <c r="O20" i="13" s="1"/>
  <c r="BO38" i="13"/>
  <c r="T38" i="13"/>
  <c r="T20" i="13" s="1"/>
  <c r="BF46" i="13"/>
  <c r="R46" i="13"/>
  <c r="T128" i="13"/>
  <c r="O128" i="13"/>
  <c r="BO128" i="13"/>
  <c r="BF84" i="13"/>
  <c r="BO134" i="13"/>
  <c r="O134" i="13"/>
  <c r="T26" i="13"/>
  <c r="O26" i="13"/>
  <c r="R134" i="13"/>
  <c r="R70" i="13"/>
  <c r="O70" i="13"/>
  <c r="BF92" i="13"/>
  <c r="BO53" i="13"/>
  <c r="BF47" i="13"/>
  <c r="S110" i="13"/>
  <c r="BO110" i="13" s="1"/>
  <c r="BF58" i="13"/>
  <c r="BF35" i="13"/>
  <c r="S73" i="13"/>
  <c r="O73" i="13" s="1"/>
  <c r="O68" i="13"/>
  <c r="R68" i="13"/>
  <c r="T68" i="13"/>
  <c r="BO68" i="13"/>
  <c r="T47" i="13"/>
  <c r="S92" i="13"/>
  <c r="S23" i="13" s="1"/>
  <c r="O47" i="13"/>
  <c r="R47" i="13"/>
  <c r="T35" i="13"/>
  <c r="O35" i="13"/>
  <c r="R35" i="13"/>
  <c r="BO35" i="13"/>
  <c r="O101" i="13"/>
  <c r="R101" i="13"/>
  <c r="BO101" i="13"/>
  <c r="T101" i="13"/>
  <c r="O59" i="13"/>
  <c r="R59" i="13"/>
  <c r="T59" i="13"/>
  <c r="BO59" i="13"/>
  <c r="O103" i="13"/>
  <c r="BO103" i="13"/>
  <c r="R103" i="13"/>
  <c r="T103" i="13"/>
  <c r="R137" i="13"/>
  <c r="O137" i="13"/>
  <c r="T137" i="13"/>
  <c r="BO137" i="13"/>
  <c r="BF127" i="13"/>
  <c r="BO41" i="13"/>
  <c r="R41" i="13"/>
  <c r="O41" i="13"/>
  <c r="T41" i="13"/>
  <c r="S50" i="13"/>
  <c r="T107" i="13"/>
  <c r="O107" i="13"/>
  <c r="R107" i="13"/>
  <c r="BO107" i="13"/>
  <c r="S93" i="13"/>
  <c r="R52" i="13"/>
  <c r="BO52" i="13"/>
  <c r="O52" i="13"/>
  <c r="T52" i="13"/>
  <c r="BO58" i="13"/>
  <c r="O58" i="13"/>
  <c r="T58" i="13"/>
  <c r="R58" i="13"/>
  <c r="BO77" i="13"/>
  <c r="O77" i="13"/>
  <c r="R77" i="13"/>
  <c r="T77" i="13"/>
  <c r="BO49" i="13"/>
  <c r="T49" i="13"/>
  <c r="T21" i="13" s="1"/>
  <c r="R49" i="13"/>
  <c r="R21" i="13" s="1"/>
  <c r="O49" i="13"/>
  <c r="O21" i="13" s="1"/>
  <c r="BF70" i="13"/>
  <c r="T84" i="13"/>
  <c r="BO84" i="13"/>
  <c r="O84" i="13"/>
  <c r="R84" i="13"/>
  <c r="BO127" i="13"/>
  <c r="R127" i="13"/>
  <c r="T127" i="13"/>
  <c r="O127" i="13"/>
  <c r="O46" i="13"/>
  <c r="T46" i="13"/>
  <c r="BO72" i="13"/>
  <c r="O72" i="13"/>
  <c r="R72" i="13"/>
  <c r="T72" i="13"/>
  <c r="L19" i="13"/>
  <c r="S34" i="13"/>
  <c r="S27" i="13"/>
  <c r="BO149" i="13"/>
  <c r="T149" i="13"/>
  <c r="T27" i="13" s="1"/>
  <c r="O136" i="13"/>
  <c r="R136" i="13"/>
  <c r="BO136" i="13"/>
  <c r="T136" i="13"/>
  <c r="R149" i="13"/>
  <c r="R27" i="13" s="1"/>
  <c r="S22" i="13"/>
  <c r="BO57" i="13"/>
  <c r="O57" i="13"/>
  <c r="O22" i="13" s="1"/>
  <c r="T57" i="13"/>
  <c r="T22" i="13" s="1"/>
  <c r="R57" i="13"/>
  <c r="R22" i="13" s="1"/>
  <c r="O109" i="13"/>
  <c r="T109" i="13"/>
  <c r="BO109" i="13"/>
  <c r="R109" i="13"/>
  <c r="O120" i="13"/>
  <c r="R120" i="13"/>
  <c r="T120" i="13"/>
  <c r="BO120" i="13"/>
  <c r="BO95" i="13"/>
  <c r="O95" i="13"/>
  <c r="T95" i="13"/>
  <c r="R95" i="13"/>
  <c r="T48" i="13"/>
  <c r="O48" i="13"/>
  <c r="O36" i="13"/>
  <c r="R48" i="13"/>
  <c r="BF36" i="13"/>
  <c r="R36" i="13"/>
  <c r="T36" i="13"/>
  <c r="BF48" i="13"/>
  <c r="T92" i="13" l="1"/>
  <c r="T23" i="13" s="1"/>
  <c r="O92" i="13"/>
  <c r="O23" i="13" s="1"/>
  <c r="BO92" i="13"/>
  <c r="BO73" i="13"/>
  <c r="O110" i="13"/>
  <c r="T110" i="13"/>
  <c r="R110" i="13"/>
  <c r="R73" i="13"/>
  <c r="R92" i="13"/>
  <c r="R23" i="13" s="1"/>
  <c r="T73" i="13"/>
  <c r="BO93" i="13"/>
  <c r="T93" i="13"/>
  <c r="R93" i="13"/>
  <c r="O93" i="13"/>
  <c r="BO50" i="13"/>
  <c r="R50" i="13"/>
  <c r="T50" i="13"/>
  <c r="O50" i="13"/>
  <c r="O34" i="13"/>
  <c r="O19" i="13" s="1"/>
  <c r="S19" i="13"/>
  <c r="BO34" i="13"/>
  <c r="T34" i="13"/>
  <c r="T19" i="13" s="1"/>
  <c r="R34" i="13"/>
  <c r="R19" i="13" s="1"/>
</calcChain>
</file>

<file path=xl/sharedStrings.xml><?xml version="1.0" encoding="utf-8"?>
<sst xmlns="http://schemas.openxmlformats.org/spreadsheetml/2006/main" count="831" uniqueCount="218">
  <si>
    <t xml:space="preserve">Per Acre Seed Cost </t>
  </si>
  <si>
    <t>Row Spacing inches</t>
  </si>
  <si>
    <t>Seed Rate seed/acre</t>
  </si>
  <si>
    <t>Notes:</t>
  </si>
  <si>
    <t>Picker</t>
  </si>
  <si>
    <t>Stripper</t>
  </si>
  <si>
    <t>Seed per row  foot</t>
  </si>
  <si>
    <t>STEP ONE.</t>
  </si>
  <si>
    <t>STEP TWO.</t>
  </si>
  <si>
    <t>Seed cost</t>
  </si>
  <si>
    <t>Tech fee</t>
  </si>
  <si>
    <t>Total cost</t>
  </si>
  <si>
    <t>seed per bag</t>
  </si>
  <si>
    <t>Seed</t>
  </si>
  <si>
    <t>Total</t>
  </si>
  <si>
    <t>Americot</t>
  </si>
  <si>
    <t>Dyna-Gro</t>
  </si>
  <si>
    <t>To look at all varieties scroll down the page:</t>
  </si>
  <si>
    <t>Stoneville</t>
  </si>
  <si>
    <t>(2)  Row spacing and seed per ft values can be edited.</t>
  </si>
  <si>
    <t>Variety 6------------</t>
  </si>
  <si>
    <t>B2RF</t>
  </si>
  <si>
    <t>CONV</t>
  </si>
  <si>
    <t>WRF</t>
  </si>
  <si>
    <t>(3)  Seed rate (seed/acre) can be edited, if a value is entered, it will override row spacing and seed per foot.</t>
  </si>
  <si>
    <t>NexGen</t>
  </si>
  <si>
    <t>check</t>
  </si>
  <si>
    <t>Diff -Seed</t>
  </si>
  <si>
    <t>Diff -Tech</t>
  </si>
  <si>
    <t>Diff -Total</t>
  </si>
  <si>
    <t>Population</t>
  </si>
  <si>
    <t>Row spacing</t>
  </si>
  <si>
    <t>Total cost per acre</t>
  </si>
  <si>
    <t>Variety 3------------</t>
  </si>
  <si>
    <t>Variety 4------------</t>
  </si>
  <si>
    <t xml:space="preserve">Company </t>
  </si>
  <si>
    <t>seed/acre</t>
  </si>
  <si>
    <t>inches</t>
  </si>
  <si>
    <t>per row ft</t>
  </si>
  <si>
    <t>cost/acre</t>
  </si>
  <si>
    <t>Fibermax</t>
  </si>
  <si>
    <t>Variety 7------------</t>
  </si>
  <si>
    <t>Variety 8------------</t>
  </si>
  <si>
    <t>Variety 9------------</t>
  </si>
  <si>
    <t>% Change</t>
  </si>
  <si>
    <t>bags/acre</t>
  </si>
  <si>
    <t>tech$/ac</t>
  </si>
  <si>
    <r>
      <t xml:space="preserve">Adjust  values for </t>
    </r>
    <r>
      <rPr>
        <b/>
        <u/>
        <sz val="10"/>
        <rFont val="Arial"/>
        <family val="2"/>
      </rPr>
      <t>Row spacing</t>
    </r>
    <r>
      <rPr>
        <b/>
        <sz val="10"/>
        <rFont val="Arial"/>
        <family val="2"/>
      </rPr>
      <t xml:space="preserve"> and </t>
    </r>
    <r>
      <rPr>
        <b/>
        <u/>
        <sz val="10"/>
        <rFont val="Arial"/>
        <family val="2"/>
      </rPr>
      <t>Seed/ Foot</t>
    </r>
  </si>
  <si>
    <r>
      <t>per lb</t>
    </r>
    <r>
      <rPr>
        <b/>
        <vertAlign val="superscript"/>
        <sz val="10"/>
        <color indexed="10"/>
        <rFont val="Arial"/>
        <family val="2"/>
      </rPr>
      <t>*</t>
    </r>
  </si>
  <si>
    <t>Results returned by this calculator should be used for estimation purposes only. See Notes at page bottom.</t>
  </si>
  <si>
    <t>PhytoGen</t>
  </si>
  <si>
    <t>Select the Varieties you want to compare by clicking the cell and choosing from the menu :</t>
  </si>
  <si>
    <t>Variety 1------------</t>
  </si>
  <si>
    <t>Variety 2------------</t>
  </si>
  <si>
    <t>Variety 5------------</t>
  </si>
  <si>
    <t>Calculated Seed / Acre</t>
  </si>
  <si>
    <t>www.plainscotton.org</t>
  </si>
  <si>
    <t>Plants</t>
  </si>
  <si>
    <t>per acre</t>
  </si>
  <si>
    <t>total/acre</t>
  </si>
  <si>
    <t>seed/ac</t>
  </si>
  <si>
    <t>total/ac</t>
  </si>
  <si>
    <t>GL</t>
  </si>
  <si>
    <t>GL B2</t>
  </si>
  <si>
    <t>Net Difference from previous</t>
  </si>
  <si>
    <t>Americot UA 48</t>
  </si>
  <si>
    <t>ST 4946 GLB2</t>
  </si>
  <si>
    <t>FM 2322 GL</t>
  </si>
  <si>
    <t>GLT</t>
  </si>
  <si>
    <t>FM 1830 GLT</t>
  </si>
  <si>
    <t>FM 2334 GLT</t>
  </si>
  <si>
    <t>DG 3385 B2XF</t>
  </si>
  <si>
    <t>B2XF</t>
  </si>
  <si>
    <t>DP 1518 B2XF</t>
  </si>
  <si>
    <t>DP 1522 B2XF</t>
  </si>
  <si>
    <t>DP 1549 B2XF</t>
  </si>
  <si>
    <t>NG 3406 B2XF</t>
  </si>
  <si>
    <t>NG 5007 B2XF</t>
  </si>
  <si>
    <t>DP 1612 B2XF</t>
  </si>
  <si>
    <t>DP 1646 B2XF</t>
  </si>
  <si>
    <t>NG 3500 XF</t>
  </si>
  <si>
    <t>NG 4545 B2XF</t>
  </si>
  <si>
    <t>NG 3517 B2XF</t>
  </si>
  <si>
    <t>DG 3109 B2XF</t>
  </si>
  <si>
    <t>DG 3544 B2XF</t>
  </si>
  <si>
    <t>DG 3635 B2XF</t>
  </si>
  <si>
    <t>PHY 444 WRF</t>
  </si>
  <si>
    <t>XF</t>
  </si>
  <si>
    <t>Brownfield</t>
  </si>
  <si>
    <t>BSD 224</t>
  </si>
  <si>
    <t>BSD 598</t>
  </si>
  <si>
    <t>Courtesy of</t>
  </si>
  <si>
    <t xml:space="preserve">Plains Cotton Growers, Inc.                                  </t>
  </si>
  <si>
    <t>PHY 300 W3FE</t>
  </si>
  <si>
    <t>W3FE</t>
  </si>
  <si>
    <t>PHY 490 W3FE</t>
  </si>
  <si>
    <t>GLTP</t>
  </si>
  <si>
    <t>FM 1911 GLT</t>
  </si>
  <si>
    <t>FM 1888 GL</t>
  </si>
  <si>
    <t>FM 1953 GLTP</t>
  </si>
  <si>
    <t>DP 1725 B2XF</t>
  </si>
  <si>
    <t>BSD 9X</t>
  </si>
  <si>
    <t>DP 1820 B3XF</t>
  </si>
  <si>
    <t>DP 1840 B3XF</t>
  </si>
  <si>
    <t>DP 1845 B3XF</t>
  </si>
  <si>
    <t>DP 1851 B3XF</t>
  </si>
  <si>
    <t>DP 1822 XF</t>
  </si>
  <si>
    <t>NG 5711 B3XF</t>
  </si>
  <si>
    <t>PHY 480 W3FE</t>
  </si>
  <si>
    <t>PHY 250 W3FE</t>
  </si>
  <si>
    <t>B3XF</t>
  </si>
  <si>
    <t>Cost per 1,000 Seed</t>
  </si>
  <si>
    <t>(4) Combined SRP Seed/Technology Pricing Is provided for "base" seed treatment options. Addiitonal cost will be incurred when selecting varieties with seed treatment options above the base package.</t>
  </si>
  <si>
    <t>(1)  Average # of seed per pound provided/calculated for each variety based on company information.</t>
  </si>
  <si>
    <t>All estimated Per-Acre costs calculated are derived using Manufacturer's Suggested Retail Prices.</t>
  </si>
  <si>
    <t>2019 WidestrikeTech</t>
  </si>
  <si>
    <t>DG H929 B3XF</t>
  </si>
  <si>
    <t>DG H959 B3XF</t>
  </si>
  <si>
    <t>DG 3450 B2XF</t>
  </si>
  <si>
    <t>DG 3555 B3XF</t>
  </si>
  <si>
    <t>DG 3570 B3XF</t>
  </si>
  <si>
    <t>DG 3615 B3XF</t>
  </si>
  <si>
    <t>DG 3402 B3XF</t>
  </si>
  <si>
    <t>DG 3421 B3XF</t>
  </si>
  <si>
    <t>DP 1909 XF</t>
  </si>
  <si>
    <t>DP 1908 B3XF</t>
  </si>
  <si>
    <t>DP 1948 B3XF</t>
  </si>
  <si>
    <t>FM 2498 GLT</t>
  </si>
  <si>
    <t>NG 4936 B3XF</t>
  </si>
  <si>
    <t>NG 3729 B2XF</t>
  </si>
  <si>
    <t>PHY 350 W3FE</t>
  </si>
  <si>
    <t>NG 4792 XF</t>
  </si>
  <si>
    <t xml:space="preserve">Technology </t>
  </si>
  <si>
    <t>Package</t>
  </si>
  <si>
    <t>Variety Name</t>
  </si>
  <si>
    <r>
      <t xml:space="preserve">Enter </t>
    </r>
    <r>
      <rPr>
        <b/>
        <u/>
        <sz val="10"/>
        <rFont val="Arial"/>
        <family val="2"/>
      </rPr>
      <t>SINGLE</t>
    </r>
    <r>
      <rPr>
        <b/>
        <sz val="10"/>
        <rFont val="Arial"/>
        <family val="2"/>
      </rPr>
      <t xml:space="preserve"> value for Seed  rate   OR</t>
    </r>
  </si>
  <si>
    <t>STEP THREE.</t>
  </si>
  <si>
    <t>To Filter by COMPANY or TECHNOLOGY package click the arrow and select from the menu :</t>
  </si>
  <si>
    <t>NG 3930 B3XF</t>
  </si>
  <si>
    <t>NG 3956 B3XF</t>
  </si>
  <si>
    <t>Deltapine</t>
  </si>
  <si>
    <t>DP 2012 B3XF</t>
  </si>
  <si>
    <t>DP 2020 B3XF</t>
  </si>
  <si>
    <t>DP 2022 B3XF</t>
  </si>
  <si>
    <t>DP 2038 B3XF</t>
  </si>
  <si>
    <t>DP 2044 B3XF</t>
  </si>
  <si>
    <t>DP 2055 B3XF</t>
  </si>
  <si>
    <t>FM 2398 GLTP</t>
  </si>
  <si>
    <t>ST 4550 GLTP</t>
  </si>
  <si>
    <t>ST 4480 B3XF</t>
  </si>
  <si>
    <t>ST 4990 B3XF</t>
  </si>
  <si>
    <t>ST 5707 B2XF</t>
  </si>
  <si>
    <t>2020 WidestrikeTech</t>
  </si>
  <si>
    <t>PHY 400 W3FE</t>
  </si>
  <si>
    <t>PHY 580 W3FE</t>
  </si>
  <si>
    <t>PHY 210 W3FE</t>
  </si>
  <si>
    <t>NG 4098 B3XF</t>
  </si>
  <si>
    <t>2020 Seed Count</t>
  </si>
  <si>
    <t>DG 3520 B3XF</t>
  </si>
  <si>
    <t>DG 3470 B3XF</t>
  </si>
  <si>
    <t>8303 Aberdeen Ave.</t>
  </si>
  <si>
    <t xml:space="preserve"> Lubbock, Texas 79424</t>
  </si>
  <si>
    <t>ST 5600 B2XF</t>
  </si>
  <si>
    <t>PHY 390 W3FE</t>
  </si>
  <si>
    <t>PHY 394 W3FE</t>
  </si>
  <si>
    <t>Tel.: 806-792-4904</t>
  </si>
  <si>
    <t>2021 WidestrikeTech</t>
  </si>
  <si>
    <t>2021 Seed Count</t>
  </si>
  <si>
    <t>BSD 4X</t>
  </si>
  <si>
    <t>NG 4050 XF</t>
  </si>
  <si>
    <t>NG 3195 B3XF</t>
  </si>
  <si>
    <t>NG 4190 B3XF</t>
  </si>
  <si>
    <t>NG 5150 B3XF</t>
  </si>
  <si>
    <t>Armor</t>
  </si>
  <si>
    <t>AR 3475 B2XF</t>
  </si>
  <si>
    <t>AR 3885 B2XF</t>
  </si>
  <si>
    <t>AR 9371 B3XF</t>
  </si>
  <si>
    <t>AR 9598 B3XF</t>
  </si>
  <si>
    <t>AR 9608 B3XF</t>
  </si>
  <si>
    <t>AR 9831 B3XF</t>
  </si>
  <si>
    <t>DG 3799 B3XF</t>
  </si>
  <si>
    <t>DP 2115 B3XF</t>
  </si>
  <si>
    <t>DP 2123 B3XF</t>
  </si>
  <si>
    <t>DP 2127 B3XF</t>
  </si>
  <si>
    <t>DP 2143 NR B3XF</t>
  </si>
  <si>
    <t>FM 1621 GL</t>
  </si>
  <si>
    <t>FM 2202 GL</t>
  </si>
  <si>
    <t>PHY 332 W3FE</t>
  </si>
  <si>
    <t>PHY 443 W3FE</t>
  </si>
  <si>
    <t>DG 3215 B3XF</t>
  </si>
  <si>
    <t>DG 1464 GLTP</t>
  </si>
  <si>
    <t>DG 3469 B3XF</t>
  </si>
  <si>
    <t>DG 3387 B3XF</t>
  </si>
  <si>
    <t>DG 3422 B3XF</t>
  </si>
  <si>
    <t>DG 3644 B3XF</t>
  </si>
  <si>
    <t>BSD TAMCOT 73</t>
  </si>
  <si>
    <t>BSD Ton Buster Elite</t>
  </si>
  <si>
    <t>Upland Cotton Seed Cost Comparison Worksheet - 2022</t>
  </si>
  <si>
    <t>UPDATED January 28, 2022</t>
  </si>
  <si>
    <t>2022 Seed Count</t>
  </si>
  <si>
    <t>% of 2022</t>
  </si>
  <si>
    <t>in  bag</t>
  </si>
  <si>
    <t>Even cost 2021</t>
  </si>
  <si>
    <t>Cost difference 2021-2022</t>
  </si>
  <si>
    <t>AR 9512 B3XF</t>
  </si>
  <si>
    <t>AR 9442 XF</t>
  </si>
  <si>
    <t xml:space="preserve"> </t>
  </si>
  <si>
    <t>BSD Ton Buster Magnum</t>
  </si>
  <si>
    <t>DG 3651 NR B3XF</t>
  </si>
  <si>
    <t>DP 2141 NR B3XF</t>
  </si>
  <si>
    <t>FM 1730 GLTP</t>
  </si>
  <si>
    <t>ST 4993 B3XF</t>
  </si>
  <si>
    <t>PHY 545 W3FE</t>
  </si>
  <si>
    <t>PHY 411 W3FE</t>
  </si>
  <si>
    <t>NG 3522 B2XF</t>
  </si>
  <si>
    <t>NG 3299 B3XF</t>
  </si>
  <si>
    <t>PHY 205 W3FE</t>
  </si>
  <si>
    <t>PHY 27 W3FE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</si>
</sst>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\(0\)"/>
    <numFmt numFmtId="165" formatCode="0.0"/>
    <numFmt numFmtId="166" formatCode="&quot;$&quot;#,##0.00"/>
    <numFmt numFmtId="167" formatCode="0.0%;[Red]\-0.0%"/>
    <numFmt numFmtId="168" formatCode="0.000000"/>
  </numFmts>
  <fonts count="24" x14ac:knownFonts="1">
    <font>
      <sz val="10"/>
      <name val="Verdana"/>
    </font>
    <font>
      <sz val="10"/>
      <name val="Verdana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theme="11"/>
      <name val="Verdana"/>
      <family val="2"/>
    </font>
    <font>
      <b/>
      <sz val="12"/>
      <color indexed="63"/>
      <name val="Arial"/>
      <family val="2"/>
    </font>
    <font>
      <b/>
      <sz val="12"/>
      <color rgb="FF333333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8"/>
      </right>
      <top style="medium">
        <color auto="1"/>
      </top>
      <bottom style="hair">
        <color auto="1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medium">
        <color auto="1"/>
      </right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indexed="8"/>
      </right>
      <top/>
      <bottom style="hair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/>
    </xf>
    <xf numFmtId="166" fontId="2" fillId="0" borderId="0" xfId="0" applyNumberFormat="1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44" fontId="2" fillId="0" borderId="0" xfId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vertical="center"/>
    </xf>
    <xf numFmtId="37" fontId="2" fillId="0" borderId="0" xfId="1" applyNumberFormat="1" applyFont="1" applyAlignment="1" applyProtection="1">
      <alignment horizontal="center" vertical="center"/>
    </xf>
    <xf numFmtId="39" fontId="2" fillId="0" borderId="0" xfId="1" applyNumberFormat="1" applyFont="1" applyAlignment="1" applyProtection="1">
      <alignment horizontal="center" vertical="center"/>
    </xf>
    <xf numFmtId="44" fontId="2" fillId="0" borderId="0" xfId="1" applyFont="1" applyAlignment="1" applyProtection="1">
      <alignment vertical="center"/>
    </xf>
    <xf numFmtId="166" fontId="2" fillId="0" borderId="0" xfId="1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 vertical="center"/>
    </xf>
    <xf numFmtId="0" fontId="4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3" borderId="1" xfId="1" applyFont="1" applyFill="1" applyBorder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center" vertical="center"/>
    </xf>
    <xf numFmtId="44" fontId="2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44" fontId="2" fillId="0" borderId="0" xfId="1" applyFont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44" fontId="2" fillId="0" borderId="0" xfId="1" applyNumberFormat="1" applyFont="1" applyBorder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center"/>
    </xf>
    <xf numFmtId="39" fontId="2" fillId="0" borderId="0" xfId="1" applyNumberFormat="1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37" fontId="2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Protection="1"/>
    <xf numFmtId="1" fontId="2" fillId="0" borderId="1" xfId="0" applyNumberFormat="1" applyFont="1" applyBorder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3" fontId="4" fillId="0" borderId="0" xfId="0" applyNumberFormat="1" applyFont="1" applyProtection="1"/>
    <xf numFmtId="3" fontId="2" fillId="0" borderId="0" xfId="1" applyNumberFormat="1" applyFont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vertical="center" wrapText="1"/>
    </xf>
    <xf numFmtId="3" fontId="2" fillId="0" borderId="0" xfId="1" applyNumberFormat="1" applyFont="1" applyBorder="1" applyAlignment="1" applyProtection="1">
      <alignment horizontal="center" vertical="center"/>
    </xf>
    <xf numFmtId="3" fontId="0" fillId="0" borderId="0" xfId="0" applyNumberFormat="1"/>
    <xf numFmtId="3" fontId="2" fillId="7" borderId="12" xfId="1" applyNumberFormat="1" applyFont="1" applyFill="1" applyBorder="1" applyAlignment="1" applyProtection="1">
      <alignment horizontal="center" vertical="center"/>
    </xf>
    <xf numFmtId="37" fontId="2" fillId="7" borderId="13" xfId="1" applyNumberFormat="1" applyFont="1" applyFill="1" applyBorder="1" applyAlignment="1" applyProtection="1">
      <alignment horizontal="center" vertical="center"/>
    </xf>
    <xf numFmtId="39" fontId="2" fillId="7" borderId="14" xfId="1" applyNumberFormat="1" applyFont="1" applyFill="1" applyBorder="1" applyAlignment="1" applyProtection="1">
      <alignment horizontal="center" vertical="center"/>
    </xf>
    <xf numFmtId="3" fontId="2" fillId="7" borderId="15" xfId="1" applyNumberFormat="1" applyFont="1" applyFill="1" applyBorder="1" applyAlignment="1" applyProtection="1">
      <alignment horizontal="center" vertical="center"/>
    </xf>
    <xf numFmtId="37" fontId="2" fillId="7" borderId="16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39" fontId="2" fillId="7" borderId="20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44" fontId="2" fillId="0" borderId="0" xfId="1" applyFont="1" applyBorder="1" applyAlignment="1" applyProtection="1">
      <alignment horizontal="center" vertical="top"/>
    </xf>
    <xf numFmtId="1" fontId="2" fillId="0" borderId="0" xfId="0" applyNumberFormat="1" applyFont="1" applyBorder="1" applyAlignment="1" applyProtection="1">
      <alignment horizontal="center" vertical="top"/>
    </xf>
    <xf numFmtId="166" fontId="2" fillId="0" borderId="0" xfId="0" applyNumberFormat="1" applyFont="1" applyBorder="1" applyAlignment="1" applyProtection="1">
      <alignment vertical="top"/>
    </xf>
    <xf numFmtId="167" fontId="2" fillId="0" borderId="0" xfId="0" applyNumberFormat="1" applyFont="1" applyAlignment="1" applyProtection="1">
      <alignment vertical="center"/>
    </xf>
    <xf numFmtId="167" fontId="2" fillId="0" borderId="0" xfId="0" applyNumberFormat="1" applyFont="1" applyAlignment="1" applyProtection="1">
      <alignment horizontal="right" vertical="center"/>
    </xf>
    <xf numFmtId="167" fontId="2" fillId="0" borderId="0" xfId="0" applyNumberFormat="1" applyFont="1" applyBorder="1" applyAlignment="1" applyProtection="1">
      <alignment vertical="center"/>
    </xf>
    <xf numFmtId="167" fontId="2" fillId="0" borderId="0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167" fontId="2" fillId="0" borderId="0" xfId="0" applyNumberFormat="1" applyFont="1" applyProtection="1"/>
    <xf numFmtId="167" fontId="4" fillId="0" borderId="0" xfId="0" applyNumberFormat="1" applyFont="1" applyProtection="1"/>
    <xf numFmtId="167" fontId="9" fillId="6" borderId="24" xfId="0" applyNumberFormat="1" applyFont="1" applyFill="1" applyBorder="1" applyAlignment="1" applyProtection="1">
      <alignment horizontal="left" vertical="center"/>
    </xf>
    <xf numFmtId="167" fontId="9" fillId="6" borderId="25" xfId="0" applyNumberFormat="1" applyFont="1" applyFill="1" applyBorder="1" applyAlignment="1" applyProtection="1">
      <alignment horizontal="left" vertical="center"/>
    </xf>
    <xf numFmtId="167" fontId="9" fillId="6" borderId="26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/>
    <xf numFmtId="0" fontId="0" fillId="0" borderId="0" xfId="0" applyAlignment="1"/>
    <xf numFmtId="0" fontId="2" fillId="0" borderId="0" xfId="0" applyFont="1" applyAlignment="1">
      <alignment vertical="top"/>
    </xf>
    <xf numFmtId="167" fontId="7" fillId="0" borderId="0" xfId="0" applyNumberFormat="1" applyFont="1" applyBorder="1" applyAlignment="1" applyProtection="1">
      <alignment horizontal="left" vertical="center" wrapText="1"/>
    </xf>
    <xf numFmtId="167" fontId="2" fillId="1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9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7" fontId="2" fillId="0" borderId="0" xfId="1" applyNumberFormat="1" applyFont="1" applyFill="1" applyAlignment="1" applyProtection="1">
      <alignment horizontal="center" vertical="center"/>
    </xf>
    <xf numFmtId="39" fontId="2" fillId="0" borderId="0" xfId="1" applyNumberFormat="1" applyFont="1" applyFill="1" applyAlignment="1" applyProtection="1">
      <alignment horizontal="center" vertical="center"/>
    </xf>
    <xf numFmtId="44" fontId="2" fillId="0" borderId="0" xfId="1" applyFont="1" applyFill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67" fontId="4" fillId="0" borderId="0" xfId="0" applyNumberFormat="1" applyFont="1" applyFill="1" applyBorder="1" applyProtection="1"/>
    <xf numFmtId="166" fontId="2" fillId="12" borderId="18" xfId="1" applyNumberFormat="1" applyFont="1" applyFill="1" applyBorder="1" applyAlignment="1" applyProtection="1">
      <alignment horizontal="center" vertical="center"/>
    </xf>
    <xf numFmtId="167" fontId="2" fillId="12" borderId="19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vertical="center"/>
    </xf>
    <xf numFmtId="44" fontId="2" fillId="13" borderId="17" xfId="1" applyFont="1" applyFill="1" applyBorder="1" applyAlignment="1" applyProtection="1">
      <alignment horizontal="center" vertical="center"/>
    </xf>
    <xf numFmtId="164" fontId="2" fillId="13" borderId="0" xfId="1" applyNumberFormat="1" applyFont="1" applyFill="1" applyBorder="1" applyAlignment="1" applyProtection="1">
      <alignment horizontal="center" vertical="center"/>
    </xf>
    <xf numFmtId="0" fontId="2" fillId="12" borderId="20" xfId="0" applyFont="1" applyFill="1" applyBorder="1" applyAlignment="1" applyProtection="1">
      <alignment vertical="center"/>
    </xf>
    <xf numFmtId="164" fontId="2" fillId="13" borderId="61" xfId="1" applyNumberFormat="1" applyFont="1" applyFill="1" applyBorder="1" applyAlignment="1" applyProtection="1">
      <alignment horizontal="center" vertical="center"/>
    </xf>
    <xf numFmtId="0" fontId="2" fillId="16" borderId="60" xfId="0" applyFont="1" applyFill="1" applyBorder="1" applyAlignment="1" applyProtection="1">
      <alignment vertical="center"/>
    </xf>
    <xf numFmtId="164" fontId="2" fillId="13" borderId="63" xfId="1" applyNumberFormat="1" applyFont="1" applyFill="1" applyBorder="1" applyAlignment="1" applyProtection="1">
      <alignment horizontal="center" vertical="center"/>
    </xf>
    <xf numFmtId="164" fontId="2" fillId="16" borderId="62" xfId="1" applyNumberFormat="1" applyFont="1" applyFill="1" applyBorder="1" applyAlignment="1" applyProtection="1">
      <alignment horizontal="left" vertical="center"/>
    </xf>
    <xf numFmtId="3" fontId="2" fillId="7" borderId="64" xfId="1" applyNumberFormat="1" applyFont="1" applyFill="1" applyBorder="1" applyAlignment="1" applyProtection="1">
      <alignment horizontal="center" vertical="center"/>
    </xf>
    <xf numFmtId="37" fontId="2" fillId="7" borderId="65" xfId="1" applyNumberFormat="1" applyFont="1" applyFill="1" applyBorder="1" applyAlignment="1" applyProtection="1">
      <alignment horizontal="center" vertical="center"/>
    </xf>
    <xf numFmtId="39" fontId="2" fillId="7" borderId="66" xfId="1" applyNumberFormat="1" applyFont="1" applyFill="1" applyBorder="1" applyAlignment="1" applyProtection="1">
      <alignment horizontal="center" vertical="center"/>
    </xf>
    <xf numFmtId="164" fontId="2" fillId="11" borderId="67" xfId="1" applyNumberFormat="1" applyFont="1" applyFill="1" applyBorder="1" applyAlignment="1" applyProtection="1">
      <alignment horizontal="center" vertical="center"/>
    </xf>
    <xf numFmtId="164" fontId="2" fillId="11" borderId="68" xfId="1" applyNumberFormat="1" applyFont="1" applyFill="1" applyBorder="1" applyAlignment="1" applyProtection="1">
      <alignment horizontal="center" vertical="center"/>
    </xf>
    <xf numFmtId="0" fontId="2" fillId="10" borderId="67" xfId="0" applyFont="1" applyFill="1" applyBorder="1" applyAlignment="1" applyProtection="1">
      <alignment horizontal="center" vertical="center"/>
    </xf>
    <xf numFmtId="0" fontId="2" fillId="10" borderId="69" xfId="0" applyFont="1" applyFill="1" applyBorder="1" applyAlignment="1" applyProtection="1">
      <alignment horizontal="center" vertical="center"/>
    </xf>
    <xf numFmtId="167" fontId="2" fillId="10" borderId="68" xfId="0" applyNumberFormat="1" applyFont="1" applyFill="1" applyBorder="1" applyAlignment="1" applyProtection="1">
      <alignment horizontal="center" vertical="center"/>
    </xf>
    <xf numFmtId="167" fontId="2" fillId="13" borderId="68" xfId="0" applyNumberFormat="1" applyFont="1" applyFill="1" applyBorder="1" applyAlignment="1" applyProtection="1">
      <alignment horizontal="center" vertical="center"/>
    </xf>
    <xf numFmtId="166" fontId="2" fillId="12" borderId="67" xfId="1" applyNumberFormat="1" applyFont="1" applyFill="1" applyBorder="1" applyAlignment="1" applyProtection="1">
      <alignment horizontal="center" vertical="center"/>
    </xf>
    <xf numFmtId="167" fontId="2" fillId="12" borderId="68" xfId="0" applyNumberFormat="1" applyFont="1" applyFill="1" applyBorder="1" applyAlignment="1" applyProtection="1">
      <alignment horizontal="center" vertical="center"/>
    </xf>
    <xf numFmtId="167" fontId="16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6" borderId="2" xfId="0" applyFont="1" applyFill="1" applyBorder="1" applyAlignment="1" applyProtection="1">
      <alignment vertical="center"/>
    </xf>
    <xf numFmtId="44" fontId="2" fillId="13" borderId="70" xfId="1" applyFont="1" applyFill="1" applyBorder="1" applyAlignment="1" applyProtection="1">
      <alignment horizontal="center" vertical="center"/>
    </xf>
    <xf numFmtId="0" fontId="2" fillId="16" borderId="30" xfId="0" applyFont="1" applyFill="1" applyBorder="1" applyAlignment="1" applyProtection="1">
      <alignment vertical="center"/>
    </xf>
    <xf numFmtId="3" fontId="2" fillId="7" borderId="4" xfId="1" applyNumberFormat="1" applyFont="1" applyFill="1" applyBorder="1" applyAlignment="1" applyProtection="1">
      <alignment horizontal="center" vertical="center"/>
    </xf>
    <xf numFmtId="44" fontId="2" fillId="13" borderId="0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5" fillId="8" borderId="0" xfId="0" applyFont="1" applyFill="1" applyBorder="1" applyAlignment="1" applyProtection="1">
      <alignment vertical="center"/>
    </xf>
    <xf numFmtId="44" fontId="18" fillId="2" borderId="1" xfId="0" applyNumberFormat="1" applyFont="1" applyFill="1" applyBorder="1" applyAlignment="1" applyProtection="1">
      <alignment vertical="center"/>
    </xf>
    <xf numFmtId="44" fontId="5" fillId="2" borderId="1" xfId="1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44" fontId="5" fillId="3" borderId="1" xfId="1" applyFont="1" applyFill="1" applyBorder="1" applyAlignment="1" applyProtection="1">
      <alignment horizontal="center" vertical="center"/>
    </xf>
    <xf numFmtId="44" fontId="5" fillId="0" borderId="1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/>
    </xf>
    <xf numFmtId="168" fontId="5" fillId="0" borderId="0" xfId="0" applyNumberFormat="1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 vertical="center"/>
    </xf>
    <xf numFmtId="44" fontId="5" fillId="0" borderId="0" xfId="0" applyNumberFormat="1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44" fontId="5" fillId="0" borderId="0" xfId="0" applyNumberFormat="1" applyFont="1" applyAlignment="1" applyProtection="1">
      <alignment vertical="center"/>
    </xf>
    <xf numFmtId="166" fontId="5" fillId="0" borderId="0" xfId="0" applyNumberFormat="1" applyFont="1" applyAlignment="1" applyProtection="1">
      <alignment vertical="center"/>
    </xf>
    <xf numFmtId="44" fontId="5" fillId="0" borderId="0" xfId="1" applyFont="1" applyAlignment="1" applyProtection="1">
      <alignment vertical="center"/>
    </xf>
    <xf numFmtId="0" fontId="5" fillId="12" borderId="23" xfId="0" applyFont="1" applyFill="1" applyBorder="1" applyAlignment="1" applyProtection="1">
      <alignment vertical="center"/>
    </xf>
    <xf numFmtId="44" fontId="5" fillId="13" borderId="22" xfId="1" applyFont="1" applyFill="1" applyBorder="1" applyAlignment="1" applyProtection="1">
      <alignment vertical="center"/>
    </xf>
    <xf numFmtId="0" fontId="5" fillId="16" borderId="10" xfId="0" applyFont="1" applyFill="1" applyBorder="1" applyAlignment="1" applyProtection="1">
      <alignment vertical="center"/>
    </xf>
    <xf numFmtId="3" fontId="5" fillId="5" borderId="4" xfId="1" applyNumberFormat="1" applyFont="1" applyFill="1" applyBorder="1" applyAlignment="1" applyProtection="1">
      <alignment horizontal="center" vertical="center"/>
    </xf>
    <xf numFmtId="37" fontId="5" fillId="5" borderId="5" xfId="1" applyNumberFormat="1" applyFont="1" applyFill="1" applyBorder="1" applyAlignment="1" applyProtection="1">
      <alignment horizontal="center" vertical="center"/>
    </xf>
    <xf numFmtId="39" fontId="5" fillId="5" borderId="21" xfId="1" applyNumberFormat="1" applyFont="1" applyFill="1" applyBorder="1" applyAlignment="1" applyProtection="1">
      <alignment horizontal="center" vertical="center"/>
    </xf>
    <xf numFmtId="44" fontId="5" fillId="11" borderId="31" xfId="1" applyFont="1" applyFill="1" applyBorder="1" applyAlignment="1" applyProtection="1">
      <alignment horizontal="center" vertical="center"/>
    </xf>
    <xf numFmtId="44" fontId="5" fillId="11" borderId="6" xfId="1" applyFont="1" applyFill="1" applyBorder="1" applyAlignment="1" applyProtection="1">
      <alignment horizontal="center" vertical="center"/>
    </xf>
    <xf numFmtId="8" fontId="5" fillId="10" borderId="31" xfId="0" applyNumberFormat="1" applyFont="1" applyFill="1" applyBorder="1" applyAlignment="1" applyProtection="1">
      <alignment horizontal="right" vertical="center"/>
    </xf>
    <xf numFmtId="8" fontId="5" fillId="10" borderId="21" xfId="0" applyNumberFormat="1" applyFont="1" applyFill="1" applyBorder="1" applyAlignment="1" applyProtection="1">
      <alignment horizontal="right" vertical="center"/>
    </xf>
    <xf numFmtId="167" fontId="5" fillId="10" borderId="6" xfId="0" applyNumberFormat="1" applyFont="1" applyFill="1" applyBorder="1" applyAlignment="1" applyProtection="1">
      <alignment horizontal="right" vertical="center"/>
    </xf>
    <xf numFmtId="44" fontId="5" fillId="13" borderId="31" xfId="1" applyNumberFormat="1" applyFont="1" applyFill="1" applyBorder="1" applyAlignment="1" applyProtection="1">
      <alignment horizontal="right" vertical="center"/>
    </xf>
    <xf numFmtId="44" fontId="5" fillId="13" borderId="21" xfId="1" applyNumberFormat="1" applyFont="1" applyFill="1" applyBorder="1" applyAlignment="1" applyProtection="1">
      <alignment horizontal="right" vertical="center"/>
    </xf>
    <xf numFmtId="167" fontId="5" fillId="10" borderId="10" xfId="0" applyNumberFormat="1" applyFont="1" applyFill="1" applyBorder="1" applyAlignment="1" applyProtection="1">
      <alignment horizontal="right" vertical="center"/>
    </xf>
    <xf numFmtId="8" fontId="5" fillId="12" borderId="23" xfId="1" applyNumberFormat="1" applyFont="1" applyFill="1" applyBorder="1" applyAlignment="1" applyProtection="1">
      <alignment horizontal="right" vertical="center"/>
    </xf>
    <xf numFmtId="167" fontId="5" fillId="12" borderId="10" xfId="0" applyNumberFormat="1" applyFont="1" applyFill="1" applyBorder="1" applyAlignment="1" applyProtection="1">
      <alignment horizontal="right" vertical="center"/>
    </xf>
    <xf numFmtId="44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8" borderId="0" xfId="0" applyFont="1" applyFill="1" applyBorder="1" applyAlignment="1" applyProtection="1">
      <alignment vertical="center"/>
    </xf>
    <xf numFmtId="44" fontId="5" fillId="2" borderId="1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44" fontId="18" fillId="4" borderId="1" xfId="0" applyNumberFormat="1" applyFont="1" applyFill="1" applyBorder="1" applyAlignment="1" applyProtection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4" fontId="5" fillId="4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44" fontId="5" fillId="13" borderId="31" xfId="1" applyFont="1" applyFill="1" applyBorder="1" applyAlignment="1" applyProtection="1">
      <alignment horizontal="left" vertical="center"/>
    </xf>
    <xf numFmtId="0" fontId="5" fillId="14" borderId="4" xfId="0" applyFont="1" applyFill="1" applyBorder="1" applyAlignment="1" applyProtection="1">
      <alignment vertical="center"/>
      <protection locked="0"/>
    </xf>
    <xf numFmtId="39" fontId="5" fillId="5" borderId="6" xfId="1" applyNumberFormat="1" applyFont="1" applyFill="1" applyBorder="1" applyAlignment="1" applyProtection="1">
      <alignment horizontal="center" vertical="center"/>
    </xf>
    <xf numFmtId="166" fontId="5" fillId="10" borderId="31" xfId="0" applyNumberFormat="1" applyFont="1" applyFill="1" applyBorder="1" applyAlignment="1" applyProtection="1">
      <alignment horizontal="right" vertical="center"/>
    </xf>
    <xf numFmtId="166" fontId="5" fillId="10" borderId="21" xfId="0" applyNumberFormat="1" applyFont="1" applyFill="1" applyBorder="1" applyAlignment="1" applyProtection="1">
      <alignment horizontal="right" vertical="center"/>
    </xf>
    <xf numFmtId="166" fontId="5" fillId="13" borderId="31" xfId="1" applyNumberFormat="1" applyFont="1" applyFill="1" applyBorder="1" applyAlignment="1" applyProtection="1">
      <alignment horizontal="right" vertical="center"/>
    </xf>
    <xf numFmtId="166" fontId="5" fillId="13" borderId="21" xfId="1" applyNumberFormat="1" applyFont="1" applyFill="1" applyBorder="1" applyAlignment="1" applyProtection="1">
      <alignment horizontal="right" vertical="center"/>
    </xf>
    <xf numFmtId="167" fontId="5" fillId="13" borderId="6" xfId="0" applyNumberFormat="1" applyFont="1" applyFill="1" applyBorder="1" applyAlignment="1" applyProtection="1">
      <alignment horizontal="right" vertical="center"/>
    </xf>
    <xf numFmtId="8" fontId="5" fillId="12" borderId="31" xfId="1" applyNumberFormat="1" applyFont="1" applyFill="1" applyBorder="1" applyAlignment="1" applyProtection="1">
      <alignment horizontal="right" vertical="center"/>
    </xf>
    <xf numFmtId="167" fontId="5" fillId="12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44" fontId="5" fillId="0" borderId="0" xfId="1" applyFont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0" fontId="5" fillId="14" borderId="8" xfId="0" applyFont="1" applyFill="1" applyBorder="1" applyAlignment="1" applyProtection="1">
      <alignment vertical="center"/>
      <protection locked="0"/>
    </xf>
    <xf numFmtId="3" fontId="5" fillId="5" borderId="8" xfId="1" applyNumberFormat="1" applyFont="1" applyFill="1" applyBorder="1" applyAlignment="1" applyProtection="1">
      <alignment horizontal="center" vertical="center"/>
    </xf>
    <xf numFmtId="37" fontId="5" fillId="5" borderId="9" xfId="1" applyNumberFormat="1" applyFont="1" applyFill="1" applyBorder="1" applyAlignment="1" applyProtection="1">
      <alignment horizontal="center" vertical="center"/>
    </xf>
    <xf numFmtId="39" fontId="5" fillId="5" borderId="10" xfId="1" applyNumberFormat="1" applyFont="1" applyFill="1" applyBorder="1" applyAlignment="1" applyProtection="1">
      <alignment horizontal="center" vertical="center"/>
    </xf>
    <xf numFmtId="44" fontId="5" fillId="11" borderId="23" xfId="1" applyFont="1" applyFill="1" applyBorder="1" applyAlignment="1" applyProtection="1">
      <alignment horizontal="center" vertical="center"/>
    </xf>
    <xf numFmtId="44" fontId="5" fillId="11" borderId="10" xfId="1" applyFont="1" applyFill="1" applyBorder="1" applyAlignment="1" applyProtection="1">
      <alignment horizontal="center" vertical="center"/>
    </xf>
    <xf numFmtId="166" fontId="5" fillId="10" borderId="23" xfId="0" applyNumberFormat="1" applyFont="1" applyFill="1" applyBorder="1" applyAlignment="1" applyProtection="1">
      <alignment horizontal="right" vertical="center"/>
    </xf>
    <xf numFmtId="166" fontId="5" fillId="10" borderId="32" xfId="0" applyNumberFormat="1" applyFont="1" applyFill="1" applyBorder="1" applyAlignment="1" applyProtection="1">
      <alignment horizontal="right" vertical="center"/>
    </xf>
    <xf numFmtId="166" fontId="5" fillId="13" borderId="23" xfId="1" applyNumberFormat="1" applyFont="1" applyFill="1" applyBorder="1" applyAlignment="1" applyProtection="1">
      <alignment horizontal="right" vertical="center"/>
    </xf>
    <xf numFmtId="166" fontId="5" fillId="13" borderId="32" xfId="1" applyNumberFormat="1" applyFont="1" applyFill="1" applyBorder="1" applyAlignment="1" applyProtection="1">
      <alignment horizontal="right" vertical="center"/>
    </xf>
    <xf numFmtId="167" fontId="5" fillId="13" borderId="10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44" fontId="5" fillId="13" borderId="11" xfId="1" applyFont="1" applyFill="1" applyBorder="1" applyAlignment="1" applyProtection="1">
      <alignment horizontal="left" vertical="center"/>
    </xf>
    <xf numFmtId="0" fontId="5" fillId="14" borderId="11" xfId="0" applyFont="1" applyFill="1" applyBorder="1" applyAlignment="1" applyProtection="1">
      <alignment vertical="center"/>
      <protection locked="0"/>
    </xf>
    <xf numFmtId="3" fontId="5" fillId="5" borderId="11" xfId="1" applyNumberFormat="1" applyFont="1" applyFill="1" applyBorder="1" applyAlignment="1" applyProtection="1">
      <alignment horizontal="center" vertical="center"/>
    </xf>
    <xf numFmtId="44" fontId="5" fillId="11" borderId="33" xfId="1" applyFont="1" applyFill="1" applyBorder="1" applyAlignment="1" applyProtection="1">
      <alignment horizontal="center" vertical="center"/>
    </xf>
    <xf numFmtId="44" fontId="5" fillId="11" borderId="35" xfId="1" applyFont="1" applyFill="1" applyBorder="1" applyAlignment="1" applyProtection="1">
      <alignment horizontal="center" vertical="center"/>
    </xf>
    <xf numFmtId="166" fontId="5" fillId="10" borderId="33" xfId="0" applyNumberFormat="1" applyFont="1" applyFill="1" applyBorder="1" applyAlignment="1" applyProtection="1">
      <alignment horizontal="right" vertical="center"/>
    </xf>
    <xf numFmtId="166" fontId="5" fillId="10" borderId="34" xfId="0" applyNumberFormat="1" applyFont="1" applyFill="1" applyBorder="1" applyAlignment="1" applyProtection="1">
      <alignment horizontal="right" vertical="center"/>
    </xf>
    <xf numFmtId="167" fontId="5" fillId="10" borderId="35" xfId="0" applyNumberFormat="1" applyFont="1" applyFill="1" applyBorder="1" applyAlignment="1" applyProtection="1">
      <alignment horizontal="right" vertical="center"/>
    </xf>
    <xf numFmtId="166" fontId="5" fillId="13" borderId="33" xfId="1" applyNumberFormat="1" applyFont="1" applyFill="1" applyBorder="1" applyAlignment="1" applyProtection="1">
      <alignment horizontal="right" vertical="center"/>
    </xf>
    <xf numFmtId="166" fontId="5" fillId="13" borderId="34" xfId="1" applyNumberFormat="1" applyFont="1" applyFill="1" applyBorder="1" applyAlignment="1" applyProtection="1">
      <alignment horizontal="right" vertical="center"/>
    </xf>
    <xf numFmtId="167" fontId="5" fillId="13" borderId="35" xfId="0" applyNumberFormat="1" applyFont="1" applyFill="1" applyBorder="1" applyAlignment="1" applyProtection="1">
      <alignment horizontal="right" vertical="center"/>
    </xf>
    <xf numFmtId="8" fontId="5" fillId="12" borderId="33" xfId="1" applyNumberFormat="1" applyFont="1" applyFill="1" applyBorder="1" applyAlignment="1" applyProtection="1">
      <alignment horizontal="right" vertical="center"/>
    </xf>
    <xf numFmtId="167" fontId="5" fillId="12" borderId="35" xfId="0" applyNumberFormat="1" applyFont="1" applyFill="1" applyBorder="1" applyAlignment="1" applyProtection="1">
      <alignment horizontal="right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16" borderId="49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167" fontId="2" fillId="0" borderId="0" xfId="0" applyNumberFormat="1" applyFont="1" applyFill="1" applyBorder="1" applyAlignment="1" applyProtection="1">
      <alignment vertical="center"/>
    </xf>
    <xf numFmtId="167" fontId="2" fillId="0" borderId="0" xfId="0" applyNumberFormat="1" applyFont="1" applyFill="1" applyBorder="1" applyAlignment="1" applyProtection="1">
      <alignment horizont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left" vertical="center"/>
    </xf>
    <xf numFmtId="167" fontId="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2" fillId="12" borderId="23" xfId="0" applyFont="1" applyFill="1" applyBorder="1" applyAlignment="1" applyProtection="1">
      <alignment vertical="center"/>
    </xf>
    <xf numFmtId="44" fontId="18" fillId="0" borderId="1" xfId="0" applyNumberFormat="1" applyFont="1" applyFill="1" applyBorder="1" applyAlignment="1" applyProtection="1">
      <alignment vertical="center"/>
    </xf>
    <xf numFmtId="44" fontId="18" fillId="0" borderId="1" xfId="0" applyNumberFormat="1" applyFont="1" applyFill="1" applyBorder="1" applyAlignment="1" applyProtection="1">
      <alignment horizontal="center" vertical="center"/>
    </xf>
    <xf numFmtId="44" fontId="5" fillId="0" borderId="1" xfId="1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12" borderId="23" xfId="0" applyFont="1" applyFill="1" applyBorder="1" applyAlignment="1">
      <alignment vertical="center"/>
    </xf>
    <xf numFmtId="0" fontId="5" fillId="16" borderId="10" xfId="0" applyFont="1" applyFill="1" applyBorder="1" applyAlignment="1">
      <alignment vertical="center"/>
    </xf>
    <xf numFmtId="8" fontId="5" fillId="10" borderId="31" xfId="0" applyNumberFormat="1" applyFont="1" applyFill="1" applyBorder="1" applyAlignment="1">
      <alignment horizontal="right" vertical="center"/>
    </xf>
    <xf numFmtId="8" fontId="5" fillId="10" borderId="21" xfId="0" applyNumberFormat="1" applyFont="1" applyFill="1" applyBorder="1" applyAlignment="1">
      <alignment horizontal="right" vertical="center"/>
    </xf>
    <xf numFmtId="167" fontId="5" fillId="10" borderId="6" xfId="0" applyNumberFormat="1" applyFont="1" applyFill="1" applyBorder="1" applyAlignment="1">
      <alignment horizontal="right" vertical="center"/>
    </xf>
    <xf numFmtId="44" fontId="5" fillId="13" borderId="31" xfId="1" applyFont="1" applyFill="1" applyBorder="1" applyAlignment="1" applyProtection="1">
      <alignment horizontal="right" vertical="center"/>
    </xf>
    <xf numFmtId="44" fontId="5" fillId="13" borderId="21" xfId="1" applyFont="1" applyFill="1" applyBorder="1" applyAlignment="1" applyProtection="1">
      <alignment horizontal="right" vertical="center"/>
    </xf>
    <xf numFmtId="167" fontId="5" fillId="10" borderId="10" xfId="0" applyNumberFormat="1" applyFont="1" applyFill="1" applyBorder="1" applyAlignment="1">
      <alignment horizontal="right" vertical="center"/>
    </xf>
    <xf numFmtId="167" fontId="5" fillId="12" borderId="10" xfId="0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vertical="center"/>
    </xf>
    <xf numFmtId="44" fontId="18" fillId="2" borderId="1" xfId="0" applyNumberFormat="1" applyFont="1" applyFill="1" applyBorder="1" applyAlignment="1">
      <alignment vertical="center"/>
    </xf>
    <xf numFmtId="44" fontId="5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2" fillId="13" borderId="67" xfId="0" applyNumberFormat="1" applyFont="1" applyFill="1" applyBorder="1" applyAlignment="1" applyProtection="1">
      <alignment horizontal="center" vertical="center"/>
    </xf>
    <xf numFmtId="164" fontId="2" fillId="13" borderId="69" xfId="0" applyNumberFormat="1" applyFont="1" applyFill="1" applyBorder="1" applyAlignment="1" applyProtection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5" fillId="0" borderId="0" xfId="0" applyNumberFormat="1" applyFont="1" applyFill="1" applyBorder="1" applyAlignment="1" applyProtection="1">
      <alignment horizontal="center" vertical="center" wrapText="1"/>
    </xf>
    <xf numFmtId="167" fontId="20" fillId="12" borderId="57" xfId="0" applyNumberFormat="1" applyFont="1" applyFill="1" applyBorder="1" applyAlignment="1" applyProtection="1">
      <alignment horizontal="center"/>
    </xf>
    <xf numFmtId="167" fontId="20" fillId="12" borderId="58" xfId="0" applyNumberFormat="1" applyFont="1" applyFill="1" applyBorder="1" applyAlignment="1" applyProtection="1">
      <alignment horizontal="center"/>
    </xf>
    <xf numFmtId="167" fontId="20" fillId="12" borderId="59" xfId="0" applyNumberFormat="1" applyFont="1" applyFill="1" applyBorder="1" applyAlignment="1" applyProtection="1">
      <alignment horizontal="center"/>
    </xf>
    <xf numFmtId="167" fontId="20" fillId="12" borderId="55" xfId="0" applyNumberFormat="1" applyFont="1" applyFill="1" applyBorder="1" applyAlignment="1" applyProtection="1">
      <alignment horizontal="center" vertical="top"/>
    </xf>
    <xf numFmtId="167" fontId="20" fillId="12" borderId="28" xfId="0" applyNumberFormat="1" applyFont="1" applyFill="1" applyBorder="1" applyAlignment="1" applyProtection="1">
      <alignment horizontal="center" vertical="top"/>
    </xf>
    <xf numFmtId="167" fontId="20" fillId="12" borderId="56" xfId="0" applyNumberFormat="1" applyFont="1" applyFill="1" applyBorder="1" applyAlignment="1" applyProtection="1">
      <alignment horizontal="center" vertical="top"/>
    </xf>
    <xf numFmtId="167" fontId="14" fillId="0" borderId="0" xfId="0" applyNumberFormat="1" applyFont="1" applyFill="1" applyBorder="1" applyAlignment="1" applyProtection="1">
      <alignment horizontal="center"/>
    </xf>
    <xf numFmtId="3" fontId="2" fillId="0" borderId="43" xfId="1" applyNumberFormat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horizontal="center" vertical="center" wrapText="1"/>
    </xf>
    <xf numFmtId="3" fontId="2" fillId="0" borderId="29" xfId="1" applyNumberFormat="1" applyFont="1" applyFill="1" applyBorder="1" applyAlignment="1" applyProtection="1">
      <alignment horizontal="center" vertical="center" wrapText="1"/>
    </xf>
    <xf numFmtId="3" fontId="2" fillId="0" borderId="37" xfId="1" applyNumberFormat="1" applyFont="1" applyFill="1" applyBorder="1" applyAlignment="1" applyProtection="1">
      <alignment horizontal="center" vertical="center" wrapText="1"/>
    </xf>
    <xf numFmtId="3" fontId="2" fillId="0" borderId="38" xfId="1" applyNumberFormat="1" applyFont="1" applyFill="1" applyBorder="1" applyAlignment="1" applyProtection="1">
      <alignment horizontal="center" vertical="center" wrapText="1"/>
    </xf>
    <xf numFmtId="3" fontId="2" fillId="0" borderId="39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44" fontId="2" fillId="0" borderId="38" xfId="1" applyFont="1" applyBorder="1" applyAlignment="1" applyProtection="1">
      <alignment horizontal="center" wrapText="1"/>
    </xf>
    <xf numFmtId="3" fontId="5" fillId="14" borderId="47" xfId="1" applyNumberFormat="1" applyFont="1" applyFill="1" applyBorder="1" applyAlignment="1" applyProtection="1">
      <alignment horizontal="center" vertical="center"/>
      <protection locked="0"/>
    </xf>
    <xf numFmtId="3" fontId="5" fillId="14" borderId="48" xfId="1" applyNumberFormat="1" applyFont="1" applyFill="1" applyBorder="1" applyAlignment="1" applyProtection="1">
      <alignment horizontal="center" vertical="center"/>
      <protection locked="0"/>
    </xf>
    <xf numFmtId="3" fontId="5" fillId="10" borderId="49" xfId="1" applyNumberFormat="1" applyFont="1" applyFill="1" applyBorder="1" applyAlignment="1" applyProtection="1">
      <alignment horizontal="center" vertical="center"/>
    </xf>
    <xf numFmtId="3" fontId="5" fillId="10" borderId="50" xfId="1" applyNumberFormat="1" applyFont="1" applyFill="1" applyBorder="1" applyAlignment="1" applyProtection="1">
      <alignment horizontal="center" vertical="center"/>
    </xf>
    <xf numFmtId="39" fontId="2" fillId="0" borderId="3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top"/>
    </xf>
    <xf numFmtId="37" fontId="5" fillId="15" borderId="49" xfId="0" applyNumberFormat="1" applyFont="1" applyFill="1" applyBorder="1" applyAlignment="1" applyProtection="1">
      <alignment horizontal="center" vertical="center"/>
      <protection locked="0"/>
    </xf>
    <xf numFmtId="37" fontId="5" fillId="15" borderId="50" xfId="0" applyNumberFormat="1" applyFont="1" applyFill="1" applyBorder="1" applyAlignment="1" applyProtection="1">
      <alignment horizontal="center" vertical="center"/>
      <protection locked="0"/>
    </xf>
    <xf numFmtId="39" fontId="5" fillId="15" borderId="49" xfId="0" applyNumberFormat="1" applyFont="1" applyFill="1" applyBorder="1" applyAlignment="1" applyProtection="1">
      <alignment horizontal="center" vertical="center"/>
      <protection locked="0"/>
    </xf>
    <xf numFmtId="39" fontId="5" fillId="15" borderId="50" xfId="0" applyNumberFormat="1" applyFont="1" applyFill="1" applyBorder="1" applyAlignment="1" applyProtection="1">
      <alignment horizontal="center" vertical="center"/>
      <protection locked="0"/>
    </xf>
    <xf numFmtId="44" fontId="2" fillId="11" borderId="51" xfId="1" applyFont="1" applyFill="1" applyBorder="1" applyAlignment="1" applyProtection="1">
      <alignment horizontal="center" vertical="center"/>
    </xf>
    <xf numFmtId="44" fontId="2" fillId="11" borderId="52" xfId="1" applyFont="1" applyFill="1" applyBorder="1" applyAlignment="1" applyProtection="1">
      <alignment horizontal="center" vertical="center"/>
    </xf>
    <xf numFmtId="167" fontId="2" fillId="10" borderId="51" xfId="0" applyNumberFormat="1" applyFont="1" applyFill="1" applyBorder="1" applyAlignment="1" applyProtection="1">
      <alignment horizontal="center" vertical="center"/>
    </xf>
    <xf numFmtId="167" fontId="2" fillId="10" borderId="53" xfId="0" applyNumberFormat="1" applyFont="1" applyFill="1" applyBorder="1" applyAlignment="1" applyProtection="1">
      <alignment horizontal="center" vertical="center"/>
    </xf>
    <xf numFmtId="167" fontId="2" fillId="10" borderId="52" xfId="0" applyNumberFormat="1" applyFont="1" applyFill="1" applyBorder="1" applyAlignment="1" applyProtection="1">
      <alignment horizontal="center" vertical="center"/>
    </xf>
    <xf numFmtId="167" fontId="2" fillId="13" borderId="51" xfId="0" applyNumberFormat="1" applyFont="1" applyFill="1" applyBorder="1" applyAlignment="1" applyProtection="1">
      <alignment horizontal="center" vertical="center"/>
    </xf>
    <xf numFmtId="167" fontId="2" fillId="13" borderId="53" xfId="0" applyNumberFormat="1" applyFont="1" applyFill="1" applyBorder="1" applyAlignment="1" applyProtection="1">
      <alignment horizontal="center" vertical="center"/>
    </xf>
    <xf numFmtId="167" fontId="2" fillId="13" borderId="52" xfId="0" applyNumberFormat="1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</xf>
    <xf numFmtId="167" fontId="2" fillId="12" borderId="51" xfId="0" applyNumberFormat="1" applyFont="1" applyFill="1" applyBorder="1" applyAlignment="1">
      <alignment horizontal="center" vertical="center"/>
    </xf>
    <xf numFmtId="167" fontId="2" fillId="12" borderId="54" xfId="0" applyNumberFormat="1" applyFont="1" applyFill="1" applyBorder="1" applyAlignment="1">
      <alignment horizontal="center" vertical="center"/>
    </xf>
    <xf numFmtId="44" fontId="2" fillId="3" borderId="40" xfId="1" applyFont="1" applyFill="1" applyBorder="1" applyAlignment="1" applyProtection="1">
      <alignment horizontal="center" vertical="center"/>
    </xf>
    <xf numFmtId="44" fontId="2" fillId="3" borderId="41" xfId="1" applyFont="1" applyFill="1" applyBorder="1" applyAlignment="1" applyProtection="1">
      <alignment horizontal="center" vertical="center"/>
    </xf>
    <xf numFmtId="44" fontId="2" fillId="3" borderId="42" xfId="1" applyFont="1" applyFill="1" applyBorder="1" applyAlignment="1" applyProtection="1">
      <alignment horizontal="center" vertical="center"/>
    </xf>
    <xf numFmtId="44" fontId="2" fillId="0" borderId="40" xfId="1" applyFont="1" applyBorder="1" applyAlignment="1" applyProtection="1">
      <alignment horizontal="center" vertical="center"/>
    </xf>
    <xf numFmtId="44" fontId="2" fillId="0" borderId="41" xfId="1" applyFont="1" applyBorder="1" applyAlignment="1" applyProtection="1">
      <alignment horizontal="center" vertical="center"/>
    </xf>
    <xf numFmtId="44" fontId="2" fillId="0" borderId="42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9" xfId="0" applyFont="1" applyFill="1" applyBorder="1" applyAlignment="1" applyProtection="1">
      <alignment horizontal="left" vertical="center" wrapText="1"/>
    </xf>
    <xf numFmtId="44" fontId="2" fillId="11" borderId="27" xfId="1" applyFont="1" applyFill="1" applyBorder="1" applyAlignment="1" applyProtection="1">
      <alignment horizontal="center" vertical="center"/>
    </xf>
    <xf numFmtId="44" fontId="2" fillId="11" borderId="71" xfId="1" applyFont="1" applyFill="1" applyBorder="1" applyAlignment="1" applyProtection="1">
      <alignment horizontal="center" vertical="center"/>
    </xf>
    <xf numFmtId="167" fontId="2" fillId="10" borderId="27" xfId="0" applyNumberFormat="1" applyFont="1" applyFill="1" applyBorder="1" applyAlignment="1" applyProtection="1">
      <alignment horizontal="center" vertical="center"/>
    </xf>
    <xf numFmtId="167" fontId="2" fillId="10" borderId="7" xfId="0" applyNumberFormat="1" applyFont="1" applyFill="1" applyBorder="1" applyAlignment="1" applyProtection="1">
      <alignment horizontal="center" vertical="center"/>
    </xf>
    <xf numFmtId="167" fontId="2" fillId="10" borderId="71" xfId="0" applyNumberFormat="1" applyFont="1" applyFill="1" applyBorder="1" applyAlignment="1" applyProtection="1">
      <alignment horizontal="center" vertical="center"/>
    </xf>
    <xf numFmtId="167" fontId="2" fillId="13" borderId="27" xfId="0" applyNumberFormat="1" applyFont="1" applyFill="1" applyBorder="1" applyAlignment="1" applyProtection="1">
      <alignment horizontal="center" vertical="center"/>
    </xf>
    <xf numFmtId="167" fontId="2" fillId="13" borderId="7" xfId="0" applyNumberFormat="1" applyFont="1" applyFill="1" applyBorder="1" applyAlignment="1" applyProtection="1">
      <alignment horizontal="center" vertical="center"/>
    </xf>
    <xf numFmtId="167" fontId="2" fillId="12" borderId="27" xfId="0" applyNumberFormat="1" applyFont="1" applyFill="1" applyBorder="1" applyAlignment="1">
      <alignment horizontal="center" vertical="center"/>
    </xf>
    <xf numFmtId="167" fontId="2" fillId="12" borderId="72" xfId="0" applyNumberFormat="1" applyFont="1" applyFill="1" applyBorder="1" applyAlignment="1">
      <alignment horizontal="center" vertical="center"/>
    </xf>
  </cellXfs>
  <cellStyles count="4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1058333</xdr:colOff>
      <xdr:row>5</xdr:row>
      <xdr:rowOff>93132</xdr:rowOff>
    </xdr:from>
    <xdr:to>
      <xdr:col>19</xdr:col>
      <xdr:colOff>850901</xdr:colOff>
      <xdr:row>12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75333" y="1058332"/>
          <a:ext cx="922867" cy="116416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179744</xdr:rowOff>
    </xdr:from>
    <xdr:to>
      <xdr:col>4</xdr:col>
      <xdr:colOff>829733</xdr:colOff>
      <xdr:row>2</xdr:row>
      <xdr:rowOff>177799</xdr:rowOff>
    </xdr:to>
    <xdr:pic>
      <xdr:nvPicPr>
        <xdr:cNvPr id="3" name="Picture 2" descr="PCG-Logo-Horiz.Cro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79744"/>
          <a:ext cx="2057400" cy="633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60"/>
  <sheetViews>
    <sheetView showGridLines="0" tabSelected="1" zoomScaleNormal="100" workbookViewId="0">
      <pane xSplit="21" ySplit="14" topLeftCell="V15" activePane="bottomRight" state="frozenSplit"/>
      <selection pane="topRight" activeCell="BQ1" sqref="BQ1"/>
      <selection pane="bottomLeft" activeCell="A6" sqref="A6"/>
      <selection pane="bottomRight" activeCell="F27" sqref="F27"/>
    </sheetView>
  </sheetViews>
  <sheetFormatPr baseColWidth="10" defaultColWidth="11.5" defaultRowHeight="13" x14ac:dyDescent="0.15"/>
  <cols>
    <col min="1" max="1" width="2.83203125" style="1" customWidth="1"/>
    <col min="2" max="3" width="11.5" style="4" hidden="1" customWidth="1"/>
    <col min="4" max="4" width="12.1640625" style="1" customWidth="1"/>
    <col min="5" max="5" width="13.5" style="1" customWidth="1"/>
    <col min="6" max="6" width="24.83203125" style="1" customWidth="1"/>
    <col min="7" max="7" width="12.5" style="42" hidden="1" customWidth="1"/>
    <col min="8" max="8" width="10" style="12" hidden="1" customWidth="1"/>
    <col min="9" max="9" width="7.5" style="13" hidden="1" customWidth="1"/>
    <col min="10" max="10" width="9.5" style="14" hidden="1" customWidth="1"/>
    <col min="11" max="12" width="13.6640625" style="6" customWidth="1"/>
    <col min="13" max="14" width="11.6640625" style="16" hidden="1" customWidth="1"/>
    <col min="15" max="15" width="11.6640625" style="62" hidden="1" customWidth="1"/>
    <col min="16" max="16" width="12.6640625" style="17" customWidth="1"/>
    <col min="17" max="17" width="12.6640625" style="18" customWidth="1"/>
    <col min="18" max="18" width="11.6640625" style="62" hidden="1" customWidth="1"/>
    <col min="19" max="19" width="12.6640625" style="15" customWidth="1"/>
    <col min="20" max="20" width="12.6640625" style="62" customWidth="1"/>
    <col min="21" max="21" width="3" style="3" customWidth="1"/>
    <col min="22" max="22" width="11.5" style="4" customWidth="1"/>
    <col min="23" max="23" width="11.5" style="4" hidden="1" customWidth="1"/>
    <col min="24" max="24" width="2.33203125" style="3" hidden="1" customWidth="1"/>
    <col min="25" max="28" width="11.5" style="5" hidden="1" customWidth="1"/>
    <col min="29" max="29" width="17.5" style="5" hidden="1" customWidth="1"/>
    <col min="30" max="30" width="11.5" style="5" hidden="1" customWidth="1"/>
    <col min="31" max="31" width="17.5" style="5" hidden="1" customWidth="1"/>
    <col min="32" max="32" width="11.5" style="5" hidden="1" customWidth="1"/>
    <col min="33" max="33" width="17.5" style="5" hidden="1" customWidth="1"/>
    <col min="34" max="36" width="11.5" style="6" hidden="1" customWidth="1"/>
    <col min="37" max="42" width="10" style="5" hidden="1" customWidth="1"/>
    <col min="43" max="43" width="11.5" style="35" hidden="1" customWidth="1"/>
    <col min="44" max="44" width="11.5" style="5" hidden="1" customWidth="1"/>
    <col min="45" max="45" width="11.5" style="35" hidden="1" customWidth="1"/>
    <col min="46" max="46" width="11.5" style="5" hidden="1" customWidth="1"/>
    <col min="47" max="53" width="11.5" style="6" hidden="1" customWidth="1"/>
    <col min="54" max="58" width="11.5" style="5" hidden="1" customWidth="1"/>
    <col min="59" max="60" width="11.5" style="1" hidden="1" customWidth="1"/>
    <col min="61" max="61" width="11.5" style="5" hidden="1" customWidth="1"/>
    <col min="62" max="65" width="11.5" style="1" hidden="1" customWidth="1"/>
    <col min="66" max="66" width="11.5" style="7" hidden="1" customWidth="1"/>
    <col min="67" max="68" width="11.5" style="1" hidden="1" customWidth="1"/>
    <col min="69" max="69" width="11.5" style="1" customWidth="1"/>
    <col min="70" max="16384" width="11.5" style="1"/>
  </cols>
  <sheetData>
    <row r="1" spans="1:68" ht="33" customHeight="1" thickBot="1" x14ac:dyDescent="0.2">
      <c r="B1" s="1"/>
      <c r="C1" s="1"/>
      <c r="F1" s="248" t="s">
        <v>197</v>
      </c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112"/>
      <c r="V1" s="112"/>
      <c r="W1" s="1"/>
    </row>
    <row r="2" spans="1:68" ht="17" customHeight="1" thickTop="1" x14ac:dyDescent="0.15">
      <c r="B2" s="19"/>
      <c r="C2" s="19"/>
      <c r="D2" s="2"/>
      <c r="E2" s="2"/>
      <c r="F2" s="252" t="s">
        <v>49</v>
      </c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  <c r="U2" s="19"/>
      <c r="V2" s="19"/>
      <c r="W2" s="19"/>
    </row>
    <row r="3" spans="1:68" s="4" customFormat="1" ht="17" customHeight="1" thickBot="1" x14ac:dyDescent="0.2">
      <c r="E3" s="111"/>
      <c r="F3" s="255" t="s">
        <v>114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  <c r="X3" s="8"/>
      <c r="Y3" s="9"/>
      <c r="Z3" s="9"/>
      <c r="AA3" s="9"/>
      <c r="AB3" s="9"/>
      <c r="AC3" s="9"/>
      <c r="AD3" s="9"/>
      <c r="AE3" s="9"/>
      <c r="AF3" s="9"/>
      <c r="AG3" s="9"/>
      <c r="AH3" s="10"/>
      <c r="AI3" s="10"/>
      <c r="AJ3" s="10"/>
      <c r="AK3" s="9"/>
      <c r="AL3" s="9"/>
      <c r="AM3" s="9"/>
      <c r="AN3" s="9"/>
      <c r="AO3" s="9"/>
      <c r="AP3" s="9"/>
      <c r="AQ3" s="37"/>
      <c r="AR3" s="9"/>
      <c r="AS3" s="37"/>
      <c r="AT3" s="9"/>
      <c r="AU3" s="10"/>
      <c r="AV3" s="10"/>
      <c r="AW3" s="10"/>
      <c r="AX3" s="10"/>
      <c r="AY3" s="10"/>
      <c r="AZ3" s="10"/>
      <c r="BA3" s="10"/>
      <c r="BB3" s="9"/>
      <c r="BC3" s="9"/>
      <c r="BD3" s="9"/>
      <c r="BE3" s="9"/>
      <c r="BF3" s="9"/>
      <c r="BI3" s="9"/>
      <c r="BN3" s="11"/>
    </row>
    <row r="4" spans="1:68" s="4" customFormat="1" ht="8" customHeight="1" thickTop="1" x14ac:dyDescent="0.15">
      <c r="E4" s="111"/>
      <c r="X4" s="8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9"/>
      <c r="AL4" s="9"/>
      <c r="AM4" s="9"/>
      <c r="AN4" s="9"/>
      <c r="AO4" s="9"/>
      <c r="AP4" s="9"/>
      <c r="AQ4" s="37"/>
      <c r="AR4" s="9"/>
      <c r="AS4" s="37"/>
      <c r="AT4" s="9"/>
      <c r="AU4" s="10"/>
      <c r="AV4" s="10"/>
      <c r="AW4" s="10"/>
      <c r="AX4" s="10"/>
      <c r="AY4" s="10"/>
      <c r="AZ4" s="10"/>
      <c r="BA4" s="10"/>
      <c r="BB4" s="9"/>
      <c r="BC4" s="9"/>
      <c r="BD4" s="9"/>
      <c r="BE4" s="9"/>
      <c r="BF4" s="9"/>
      <c r="BI4" s="9"/>
      <c r="BN4" s="11"/>
    </row>
    <row r="5" spans="1:68" s="4" customFormat="1" ht="4" customHeight="1" x14ac:dyDescent="0.15">
      <c r="A5" s="1"/>
      <c r="B5" s="19"/>
      <c r="C5" s="19"/>
      <c r="D5" s="35"/>
      <c r="E5" s="35"/>
      <c r="F5" s="36"/>
      <c r="G5" s="40"/>
      <c r="H5" s="24"/>
      <c r="I5" s="24"/>
      <c r="J5" s="18"/>
      <c r="K5" s="16"/>
      <c r="L5" s="17"/>
      <c r="M5" s="3"/>
      <c r="N5" s="1"/>
      <c r="O5" s="61"/>
      <c r="P5" s="1"/>
      <c r="Q5" s="1"/>
      <c r="R5" s="61"/>
      <c r="S5" s="16"/>
      <c r="T5" s="66"/>
      <c r="U5" s="19"/>
      <c r="V5" s="19"/>
      <c r="W5" s="19"/>
      <c r="X5" s="8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9"/>
      <c r="AL5" s="9"/>
      <c r="AM5" s="9"/>
      <c r="AN5" s="9"/>
      <c r="AO5" s="9"/>
      <c r="AP5" s="9"/>
      <c r="AQ5" s="37"/>
      <c r="AR5" s="9"/>
      <c r="AS5" s="37"/>
      <c r="AT5" s="9"/>
      <c r="AU5" s="10"/>
      <c r="AV5" s="10"/>
      <c r="AW5" s="10"/>
      <c r="AX5" s="10"/>
      <c r="AY5" s="10"/>
      <c r="AZ5" s="10"/>
      <c r="BA5" s="10"/>
      <c r="BB5" s="9"/>
      <c r="BC5" s="9"/>
      <c r="BD5" s="9"/>
      <c r="BE5" s="9"/>
      <c r="BF5" s="9"/>
      <c r="BI5" s="9"/>
      <c r="BN5" s="11"/>
    </row>
    <row r="6" spans="1:68" s="4" customFormat="1" ht="17" thickBot="1" x14ac:dyDescent="0.2">
      <c r="A6" s="1"/>
      <c r="B6" s="19"/>
      <c r="C6" s="19"/>
      <c r="D6" s="222" t="s">
        <v>198</v>
      </c>
      <c r="E6" s="55"/>
      <c r="G6" s="41"/>
      <c r="H6" s="19"/>
      <c r="I6" s="71"/>
      <c r="J6" s="19"/>
      <c r="K6" s="266" t="s">
        <v>2</v>
      </c>
      <c r="L6" s="268" t="s">
        <v>55</v>
      </c>
      <c r="M6" s="3"/>
      <c r="N6" s="1"/>
      <c r="O6" s="61"/>
      <c r="P6" s="258" t="s">
        <v>91</v>
      </c>
      <c r="Q6" s="258"/>
      <c r="R6" s="258"/>
      <c r="S6" s="258"/>
      <c r="T6" s="215"/>
      <c r="U6" s="19"/>
      <c r="V6" s="19"/>
      <c r="W6" s="19"/>
      <c r="X6" s="8"/>
      <c r="Y6" s="9"/>
      <c r="Z6" s="9"/>
      <c r="AA6" s="9"/>
      <c r="AB6" s="9"/>
      <c r="AC6" s="9"/>
      <c r="AD6" s="9"/>
      <c r="AE6" s="9"/>
      <c r="AF6" s="9"/>
      <c r="AG6" s="9"/>
      <c r="AH6" s="10"/>
      <c r="AI6" s="10"/>
      <c r="AJ6" s="10"/>
      <c r="AK6" s="9"/>
      <c r="AL6" s="9"/>
      <c r="AM6" s="9"/>
      <c r="AN6" s="9"/>
      <c r="AO6" s="9"/>
      <c r="AP6" s="9"/>
      <c r="AQ6" s="37"/>
      <c r="AR6" s="9"/>
      <c r="AS6" s="37"/>
      <c r="AT6" s="9"/>
      <c r="AU6" s="10"/>
      <c r="AV6" s="10"/>
      <c r="AW6" s="10"/>
      <c r="AX6" s="10"/>
      <c r="AY6" s="10"/>
      <c r="AZ6" s="10"/>
      <c r="BA6" s="10"/>
      <c r="BB6" s="9"/>
      <c r="BC6" s="9"/>
      <c r="BD6" s="9"/>
      <c r="BE6" s="9"/>
      <c r="BF6" s="9"/>
      <c r="BI6" s="9"/>
      <c r="BN6" s="11"/>
    </row>
    <row r="7" spans="1:68" ht="20" customHeight="1" thickBot="1" x14ac:dyDescent="0.2">
      <c r="D7" s="114" t="s">
        <v>7</v>
      </c>
      <c r="E7" s="113"/>
      <c r="F7" s="4"/>
      <c r="G7" s="44"/>
      <c r="K7" s="267"/>
      <c r="L7" s="269"/>
      <c r="M7" s="80"/>
      <c r="N7" s="29"/>
      <c r="P7" s="251" t="s">
        <v>92</v>
      </c>
      <c r="Q7" s="251"/>
      <c r="R7" s="251"/>
      <c r="S7" s="251"/>
      <c r="T7" s="216"/>
    </row>
    <row r="8" spans="1:68" ht="11" customHeight="1" x14ac:dyDescent="0.15">
      <c r="D8" s="259" t="s">
        <v>135</v>
      </c>
      <c r="E8" s="260"/>
      <c r="F8" s="260"/>
      <c r="G8" s="261"/>
      <c r="K8" s="270"/>
      <c r="L8" s="272">
        <f>(43560/($K12/12)*L12)</f>
        <v>39204</v>
      </c>
      <c r="M8" s="274"/>
      <c r="N8" s="29"/>
      <c r="P8" s="251"/>
      <c r="Q8" s="251"/>
      <c r="R8" s="251"/>
      <c r="S8" s="251"/>
      <c r="T8" s="64"/>
    </row>
    <row r="9" spans="1:68" ht="11" customHeight="1" thickBot="1" x14ac:dyDescent="0.2">
      <c r="D9" s="262"/>
      <c r="E9" s="263"/>
      <c r="F9" s="263"/>
      <c r="G9" s="264"/>
      <c r="K9" s="271"/>
      <c r="L9" s="273"/>
      <c r="M9" s="274"/>
      <c r="N9" s="29"/>
      <c r="P9" s="213"/>
      <c r="Q9" s="212" t="s">
        <v>160</v>
      </c>
      <c r="R9" s="213"/>
      <c r="S9" s="213"/>
      <c r="T9" s="6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38"/>
      <c r="AR9" s="19"/>
      <c r="AS9" s="38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13" customHeight="1" x14ac:dyDescent="0.15">
      <c r="D10" s="81"/>
      <c r="E10" s="81"/>
      <c r="F10" s="81"/>
      <c r="G10" s="81"/>
      <c r="K10" s="249" t="s">
        <v>1</v>
      </c>
      <c r="L10" s="249" t="s">
        <v>6</v>
      </c>
      <c r="M10" s="78"/>
      <c r="N10" s="29"/>
      <c r="P10" s="213"/>
      <c r="Q10" s="214" t="s">
        <v>161</v>
      </c>
      <c r="R10" s="213"/>
      <c r="S10" s="213"/>
      <c r="T10" s="64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38"/>
      <c r="AR10" s="19"/>
      <c r="AS10" s="38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1:68" ht="13" customHeight="1" thickBot="1" x14ac:dyDescent="0.2">
      <c r="D11" s="81"/>
      <c r="E11" s="81"/>
      <c r="F11" s="76"/>
      <c r="G11" s="77"/>
      <c r="K11" s="250"/>
      <c r="L11" s="250"/>
      <c r="M11" s="78"/>
      <c r="N11" s="79"/>
      <c r="P11" s="265" t="s">
        <v>165</v>
      </c>
      <c r="Q11" s="265"/>
      <c r="R11" s="265"/>
      <c r="S11" s="265"/>
      <c r="T11" s="64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38"/>
      <c r="AR11" s="19"/>
      <c r="AS11" s="38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  <row r="12" spans="1:68" ht="11" customHeight="1" x14ac:dyDescent="0.2">
      <c r="D12" s="259" t="s">
        <v>47</v>
      </c>
      <c r="E12" s="260"/>
      <c r="F12" s="260"/>
      <c r="G12" s="261"/>
      <c r="K12" s="276">
        <v>40</v>
      </c>
      <c r="L12" s="278">
        <v>3</v>
      </c>
      <c r="M12" s="78"/>
      <c r="N12" s="79"/>
      <c r="P12" s="275" t="s">
        <v>56</v>
      </c>
      <c r="Q12" s="275"/>
      <c r="R12" s="275"/>
      <c r="S12" s="275"/>
      <c r="T12" s="217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38"/>
      <c r="AR12" s="19"/>
      <c r="AS12" s="38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11" customHeight="1" thickBot="1" x14ac:dyDescent="0.2">
      <c r="D13" s="262"/>
      <c r="E13" s="263"/>
      <c r="F13" s="263"/>
      <c r="G13" s="264"/>
      <c r="K13" s="277"/>
      <c r="L13" s="279"/>
      <c r="M13" s="78"/>
      <c r="N13" s="79"/>
      <c r="P13" s="275"/>
      <c r="Q13" s="275"/>
      <c r="R13" s="275"/>
      <c r="S13" s="275"/>
      <c r="T13" s="64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38"/>
      <c r="AR13" s="19"/>
      <c r="AS13" s="38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  <row r="14" spans="1:68" ht="9" customHeight="1" thickBot="1" x14ac:dyDescent="0.2">
      <c r="D14" s="81"/>
      <c r="E14" s="81"/>
      <c r="F14" s="81"/>
      <c r="G14" s="81"/>
      <c r="H14" s="82"/>
      <c r="I14" s="83"/>
      <c r="J14" s="84"/>
      <c r="K14" s="85"/>
      <c r="L14" s="86"/>
      <c r="M14" s="78"/>
      <c r="N14" s="79"/>
      <c r="P14" s="87"/>
      <c r="Q14" s="87"/>
      <c r="R14" s="87"/>
      <c r="S14" s="87"/>
      <c r="T14" s="64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38"/>
      <c r="AR14" s="19"/>
      <c r="AS14" s="38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1:68" ht="20" customHeight="1" thickBot="1" x14ac:dyDescent="0.2">
      <c r="D15" s="114" t="s">
        <v>8</v>
      </c>
      <c r="E15" s="113"/>
      <c r="F15" s="4"/>
      <c r="G15" s="92"/>
      <c r="H15" s="4"/>
      <c r="I15" s="4"/>
      <c r="J15" s="4"/>
      <c r="K15" s="4"/>
      <c r="L15" s="1"/>
      <c r="M15" s="19"/>
      <c r="N15" s="19"/>
      <c r="O15" s="67"/>
      <c r="P15" s="88"/>
      <c r="Q15" s="88"/>
      <c r="R15" s="88"/>
      <c r="S15" s="88"/>
      <c r="T15" s="8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38"/>
      <c r="AR15" s="19"/>
      <c r="AS15" s="38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68" ht="16" customHeight="1" thickBot="1" x14ac:dyDescent="0.2">
      <c r="D16" s="288" t="s">
        <v>51</v>
      </c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90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38"/>
      <c r="AR16" s="19"/>
      <c r="AS16" s="38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2:68" ht="17" customHeight="1" x14ac:dyDescent="0.15">
      <c r="D17" s="206"/>
      <c r="E17" s="93" t="s">
        <v>132</v>
      </c>
      <c r="F17" s="208"/>
      <c r="G17" s="46" t="s">
        <v>30</v>
      </c>
      <c r="H17" s="47" t="s">
        <v>31</v>
      </c>
      <c r="I17" s="48" t="s">
        <v>13</v>
      </c>
      <c r="J17" s="93" t="s">
        <v>132</v>
      </c>
      <c r="K17" s="280" t="s">
        <v>32</v>
      </c>
      <c r="L17" s="281"/>
      <c r="M17" s="282" t="s">
        <v>0</v>
      </c>
      <c r="N17" s="283"/>
      <c r="O17" s="284"/>
      <c r="P17" s="285" t="s">
        <v>111</v>
      </c>
      <c r="Q17" s="286"/>
      <c r="R17" s="287"/>
      <c r="S17" s="291" t="s">
        <v>64</v>
      </c>
      <c r="T17" s="292"/>
      <c r="U17" s="1"/>
      <c r="X17" s="1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209"/>
      <c r="AS17" s="210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</row>
    <row r="18" spans="2:68" ht="17" customHeight="1" thickBot="1" x14ac:dyDescent="0.2">
      <c r="D18" s="207"/>
      <c r="E18" s="98" t="s">
        <v>133</v>
      </c>
      <c r="F18" s="99" t="s">
        <v>134</v>
      </c>
      <c r="G18" s="100" t="s">
        <v>36</v>
      </c>
      <c r="H18" s="101" t="s">
        <v>37</v>
      </c>
      <c r="I18" s="102" t="s">
        <v>38</v>
      </c>
      <c r="J18" s="98" t="s">
        <v>133</v>
      </c>
      <c r="K18" s="103">
        <f>Z33</f>
        <v>2021</v>
      </c>
      <c r="L18" s="104">
        <f>AA33</f>
        <v>2022</v>
      </c>
      <c r="M18" s="105">
        <v>2017</v>
      </c>
      <c r="N18" s="106">
        <v>2018</v>
      </c>
      <c r="O18" s="107" t="s">
        <v>44</v>
      </c>
      <c r="P18" s="246">
        <f>Z33</f>
        <v>2021</v>
      </c>
      <c r="Q18" s="247">
        <f>AA33</f>
        <v>2022</v>
      </c>
      <c r="R18" s="108" t="s">
        <v>44</v>
      </c>
      <c r="S18" s="109" t="s">
        <v>39</v>
      </c>
      <c r="T18" s="110" t="s">
        <v>44</v>
      </c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</row>
    <row r="19" spans="2:68" s="119" customFormat="1" ht="18" customHeight="1" thickTop="1" x14ac:dyDescent="0.2">
      <c r="B19" s="120"/>
      <c r="C19" s="120"/>
      <c r="D19" s="165" t="s">
        <v>52</v>
      </c>
      <c r="E19" s="166" t="str">
        <f t="shared" ref="E19:E27" si="0">VLOOKUP($F19,$F$34:$T$150,5)</f>
        <v>CONV</v>
      </c>
      <c r="F19" s="167" t="s">
        <v>65</v>
      </c>
      <c r="G19" s="142">
        <f t="shared" ref="G19:G27" si="1">VLOOKUP($F19,$F$34:$R$150,2)</f>
        <v>39204</v>
      </c>
      <c r="H19" s="143">
        <f t="shared" ref="H19:H27" si="2">VLOOKUP($F19,$F$34:$R$150,3)</f>
        <v>40</v>
      </c>
      <c r="I19" s="168">
        <f t="shared" ref="I19:I27" si="3">VLOOKUP($F19,$F$34:$R$150,4)</f>
        <v>3</v>
      </c>
      <c r="J19" s="145" t="str">
        <f t="shared" ref="J19:J27" si="4">VLOOKUP($F19,$F$34:$T$150,5)</f>
        <v>CONV</v>
      </c>
      <c r="K19" s="145">
        <f t="shared" ref="K19:K27" si="5">VLOOKUP($F19,$F$34:$T$150,6)</f>
        <v>11.761200000000001</v>
      </c>
      <c r="L19" s="146">
        <f t="shared" ref="L19:L27" si="6">VLOOKUP($F19,$F$34:$T$150,7)</f>
        <v>15.170243478260868</v>
      </c>
      <c r="M19" s="169">
        <f t="shared" ref="M19:M27" si="7">VLOOKUP($F19,$F$34:$T$150,8)</f>
        <v>11.761200000000001</v>
      </c>
      <c r="N19" s="170">
        <f t="shared" ref="N19:N27" si="8">VLOOKUP($F19,$F$34:$T$150,9)</f>
        <v>15.170243478260868</v>
      </c>
      <c r="O19" s="149">
        <f t="shared" ref="O19:O27" si="9">VLOOKUP($F19,$F$34:$T$150,10)</f>
        <v>0.28985507246376785</v>
      </c>
      <c r="P19" s="171">
        <f t="shared" ref="P19:P27" si="10">VLOOKUP($F19,$F$34:$T$150,11)</f>
        <v>0.3</v>
      </c>
      <c r="Q19" s="172">
        <f t="shared" ref="Q19:Q27" si="11">VLOOKUP($F19,$F$34:$T$150,12)</f>
        <v>0.38695652173913048</v>
      </c>
      <c r="R19" s="173" t="str">
        <f t="shared" ref="R19:R27" si="12">VLOOKUP($F19,$F$34:$T$150,13)</f>
        <v/>
      </c>
      <c r="S19" s="174">
        <f t="shared" ref="S19:S27" si="13">VLOOKUP($F19,$F$34:$T$150,14)</f>
        <v>3.4090434782608678</v>
      </c>
      <c r="T19" s="175">
        <f t="shared" ref="T19:T27" si="14">VLOOKUP($F19,$F$34:$T$150,15)</f>
        <v>0.28985507246376796</v>
      </c>
      <c r="U19" s="121"/>
      <c r="V19" s="120"/>
      <c r="W19" s="120"/>
      <c r="X19" s="121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177"/>
      <c r="AJ19" s="177"/>
      <c r="AK19" s="176"/>
      <c r="AL19" s="176"/>
      <c r="AM19" s="176"/>
      <c r="AN19" s="176"/>
      <c r="AO19" s="176"/>
      <c r="AP19" s="176"/>
      <c r="AQ19" s="178"/>
      <c r="AR19" s="176"/>
      <c r="AS19" s="178"/>
      <c r="AT19" s="176"/>
      <c r="AU19" s="177"/>
      <c r="AV19" s="177"/>
      <c r="AW19" s="177"/>
      <c r="AX19" s="177"/>
      <c r="AY19" s="177"/>
      <c r="AZ19" s="177"/>
      <c r="BA19" s="177"/>
      <c r="BB19" s="176"/>
      <c r="BC19" s="176"/>
      <c r="BD19" s="176"/>
      <c r="BE19" s="176"/>
      <c r="BF19" s="176"/>
      <c r="BI19" s="176"/>
      <c r="BN19" s="137"/>
    </row>
    <row r="20" spans="2:68" s="119" customFormat="1" ht="18" customHeight="1" x14ac:dyDescent="0.2">
      <c r="B20" s="120"/>
      <c r="C20" s="120"/>
      <c r="D20" s="165" t="s">
        <v>53</v>
      </c>
      <c r="E20" s="166" t="str">
        <f t="shared" si="0"/>
        <v>B3XF</v>
      </c>
      <c r="F20" s="179" t="s">
        <v>205</v>
      </c>
      <c r="G20" s="180">
        <f t="shared" si="1"/>
        <v>39204</v>
      </c>
      <c r="H20" s="181">
        <f t="shared" si="2"/>
        <v>40</v>
      </c>
      <c r="I20" s="182">
        <f t="shared" si="3"/>
        <v>3</v>
      </c>
      <c r="J20" s="145" t="str">
        <f t="shared" si="4"/>
        <v>B3XF</v>
      </c>
      <c r="K20" s="183">
        <f t="shared" si="5"/>
        <v>0</v>
      </c>
      <c r="L20" s="184">
        <f t="shared" si="6"/>
        <v>50.283391304347823</v>
      </c>
      <c r="M20" s="185" t="str">
        <f t="shared" si="7"/>
        <v/>
      </c>
      <c r="N20" s="186">
        <f t="shared" si="8"/>
        <v>50.283391304347823</v>
      </c>
      <c r="O20" s="152" t="str">
        <f t="shared" si="9"/>
        <v>New</v>
      </c>
      <c r="P20" s="187">
        <f t="shared" si="10"/>
        <v>0</v>
      </c>
      <c r="Q20" s="188">
        <f t="shared" si="11"/>
        <v>1.2826086956521738</v>
      </c>
      <c r="R20" s="189" t="str">
        <f t="shared" si="12"/>
        <v>New</v>
      </c>
      <c r="S20" s="153" t="str">
        <f t="shared" si="13"/>
        <v>New</v>
      </c>
      <c r="T20" s="154" t="str">
        <f t="shared" si="14"/>
        <v/>
      </c>
      <c r="U20" s="121"/>
      <c r="V20" s="120"/>
      <c r="W20" s="120"/>
      <c r="X20" s="121"/>
      <c r="Y20" s="176"/>
      <c r="Z20" s="176"/>
      <c r="AA20" s="176"/>
      <c r="AB20" s="176"/>
      <c r="AC20" s="176"/>
      <c r="AD20" s="176"/>
      <c r="AE20" s="176"/>
      <c r="AF20" s="176"/>
      <c r="AG20" s="176"/>
      <c r="AH20" s="177"/>
      <c r="AI20" s="177"/>
      <c r="AJ20" s="177"/>
      <c r="AK20" s="176"/>
      <c r="AL20" s="176"/>
      <c r="AM20" s="176"/>
      <c r="AN20" s="176"/>
      <c r="AO20" s="176"/>
      <c r="AP20" s="176"/>
      <c r="AQ20" s="178"/>
      <c r="AR20" s="176"/>
      <c r="AS20" s="178"/>
      <c r="AT20" s="176"/>
      <c r="AU20" s="177"/>
      <c r="AV20" s="177"/>
      <c r="AW20" s="177"/>
      <c r="AX20" s="177"/>
      <c r="AY20" s="177"/>
      <c r="AZ20" s="177"/>
      <c r="BA20" s="177"/>
      <c r="BB20" s="176"/>
      <c r="BC20" s="176"/>
      <c r="BD20" s="176"/>
      <c r="BE20" s="176"/>
      <c r="BF20" s="176"/>
      <c r="BI20" s="176"/>
      <c r="BN20" s="137"/>
    </row>
    <row r="21" spans="2:68" s="119" customFormat="1" ht="18" customHeight="1" x14ac:dyDescent="0.2">
      <c r="B21" s="120"/>
      <c r="C21" s="120"/>
      <c r="D21" s="165" t="s">
        <v>33</v>
      </c>
      <c r="E21" s="166" t="str">
        <f t="shared" si="0"/>
        <v>CONV</v>
      </c>
      <c r="F21" s="179" t="s">
        <v>168</v>
      </c>
      <c r="G21" s="180">
        <f t="shared" si="1"/>
        <v>39204</v>
      </c>
      <c r="H21" s="181">
        <f t="shared" si="2"/>
        <v>40</v>
      </c>
      <c r="I21" s="182">
        <f t="shared" si="3"/>
        <v>3</v>
      </c>
      <c r="J21" s="145" t="str">
        <f t="shared" si="4"/>
        <v>CONV</v>
      </c>
      <c r="K21" s="183">
        <f t="shared" si="5"/>
        <v>13.902127659574466</v>
      </c>
      <c r="L21" s="184">
        <f t="shared" si="6"/>
        <v>17.377659574468083</v>
      </c>
      <c r="M21" s="185">
        <f t="shared" si="7"/>
        <v>13.902127659574466</v>
      </c>
      <c r="N21" s="186">
        <f t="shared" si="8"/>
        <v>17.377659574468083</v>
      </c>
      <c r="O21" s="152">
        <f t="shared" si="9"/>
        <v>0.25</v>
      </c>
      <c r="P21" s="187">
        <f t="shared" si="10"/>
        <v>0.3546099290780142</v>
      </c>
      <c r="Q21" s="188">
        <f t="shared" si="11"/>
        <v>0.4432624113475177</v>
      </c>
      <c r="R21" s="189" t="str">
        <f t="shared" si="12"/>
        <v/>
      </c>
      <c r="S21" s="153">
        <f t="shared" si="13"/>
        <v>3.475531914893617</v>
      </c>
      <c r="T21" s="154">
        <f t="shared" si="14"/>
        <v>0.25000000000000006</v>
      </c>
      <c r="U21" s="121"/>
      <c r="V21" s="120"/>
      <c r="W21" s="120"/>
      <c r="X21" s="121"/>
      <c r="Y21" s="176"/>
      <c r="Z21" s="176"/>
      <c r="AA21" s="176"/>
      <c r="AB21" s="176"/>
      <c r="AC21" s="176"/>
      <c r="AD21" s="176"/>
      <c r="AE21" s="176"/>
      <c r="AF21" s="176"/>
      <c r="AG21" s="176"/>
      <c r="AH21" s="177"/>
      <c r="AI21" s="177"/>
      <c r="AJ21" s="177"/>
      <c r="AK21" s="176"/>
      <c r="AL21" s="176"/>
      <c r="AM21" s="176"/>
      <c r="AN21" s="176"/>
      <c r="AO21" s="176"/>
      <c r="AP21" s="176"/>
      <c r="AQ21" s="178"/>
      <c r="AR21" s="176"/>
      <c r="AS21" s="178"/>
      <c r="AT21" s="176"/>
      <c r="AU21" s="177"/>
      <c r="AV21" s="177"/>
      <c r="AW21" s="177"/>
      <c r="AX21" s="177"/>
      <c r="AY21" s="177"/>
      <c r="AZ21" s="177"/>
      <c r="BA21" s="177"/>
      <c r="BB21" s="176"/>
      <c r="BC21" s="176"/>
      <c r="BD21" s="176"/>
      <c r="BE21" s="176"/>
      <c r="BF21" s="176"/>
      <c r="BI21" s="176"/>
      <c r="BN21" s="137"/>
    </row>
    <row r="22" spans="2:68" s="119" customFormat="1" ht="18" customHeight="1" x14ac:dyDescent="0.2">
      <c r="B22" s="120"/>
      <c r="C22" s="120"/>
      <c r="D22" s="190" t="s">
        <v>34</v>
      </c>
      <c r="E22" s="166" t="str">
        <f t="shared" si="0"/>
        <v>B3XF</v>
      </c>
      <c r="F22" s="179" t="s">
        <v>189</v>
      </c>
      <c r="G22" s="180">
        <f t="shared" si="1"/>
        <v>39204</v>
      </c>
      <c r="H22" s="181">
        <f t="shared" si="2"/>
        <v>40</v>
      </c>
      <c r="I22" s="182">
        <f t="shared" si="3"/>
        <v>3</v>
      </c>
      <c r="J22" s="145" t="str">
        <f t="shared" si="4"/>
        <v>B3XF</v>
      </c>
      <c r="K22" s="183">
        <f t="shared" si="5"/>
        <v>69.141599999999997</v>
      </c>
      <c r="L22" s="184">
        <f t="shared" si="6"/>
        <v>69.49799999999999</v>
      </c>
      <c r="M22" s="185">
        <f t="shared" si="7"/>
        <v>69.141599999999997</v>
      </c>
      <c r="N22" s="186">
        <f t="shared" si="8"/>
        <v>69.49799999999999</v>
      </c>
      <c r="O22" s="152">
        <f t="shared" si="9"/>
        <v>5.1546391752577136E-3</v>
      </c>
      <c r="P22" s="187">
        <f t="shared" si="10"/>
        <v>1.7636363636363637</v>
      </c>
      <c r="Q22" s="188">
        <f t="shared" si="11"/>
        <v>1.8090909090909091</v>
      </c>
      <c r="R22" s="189" t="str">
        <f t="shared" si="12"/>
        <v/>
      </c>
      <c r="S22" s="153">
        <f t="shared" si="13"/>
        <v>0.35639999999999361</v>
      </c>
      <c r="T22" s="154">
        <f t="shared" si="14"/>
        <v>5.1546391752576399E-3</v>
      </c>
      <c r="U22" s="121"/>
      <c r="V22" s="120"/>
      <c r="W22" s="120"/>
      <c r="X22" s="121"/>
      <c r="Y22" s="176"/>
      <c r="Z22" s="176"/>
      <c r="AA22" s="176"/>
      <c r="AB22" s="176"/>
      <c r="AC22" s="176"/>
      <c r="AD22" s="176"/>
      <c r="AE22" s="176"/>
      <c r="AF22" s="176"/>
      <c r="AG22" s="176"/>
      <c r="AH22" s="177"/>
      <c r="AI22" s="177"/>
      <c r="AJ22" s="177"/>
      <c r="AK22" s="176"/>
      <c r="AL22" s="176"/>
      <c r="AM22" s="176"/>
      <c r="AN22" s="176"/>
      <c r="AO22" s="176"/>
      <c r="AP22" s="176"/>
      <c r="AQ22" s="178"/>
      <c r="AR22" s="176"/>
      <c r="AS22" s="178"/>
      <c r="AT22" s="176"/>
      <c r="AU22" s="177"/>
      <c r="AV22" s="177"/>
      <c r="AW22" s="177"/>
      <c r="AX22" s="177"/>
      <c r="AY22" s="177"/>
      <c r="AZ22" s="177"/>
      <c r="BA22" s="177"/>
      <c r="BB22" s="176"/>
      <c r="BC22" s="176"/>
      <c r="BD22" s="176"/>
      <c r="BE22" s="176"/>
      <c r="BF22" s="176"/>
      <c r="BI22" s="176"/>
      <c r="BN22" s="137"/>
    </row>
    <row r="23" spans="2:68" s="119" customFormat="1" ht="18" customHeight="1" x14ac:dyDescent="0.2">
      <c r="B23" s="120"/>
      <c r="C23" s="120"/>
      <c r="D23" s="191" t="s">
        <v>54</v>
      </c>
      <c r="E23" s="166" t="str">
        <f t="shared" si="0"/>
        <v>B2XF</v>
      </c>
      <c r="F23" s="179" t="s">
        <v>74</v>
      </c>
      <c r="G23" s="180">
        <f t="shared" si="1"/>
        <v>39204</v>
      </c>
      <c r="H23" s="181">
        <f t="shared" si="2"/>
        <v>40</v>
      </c>
      <c r="I23" s="182">
        <f t="shared" si="3"/>
        <v>3</v>
      </c>
      <c r="J23" s="145" t="str">
        <f t="shared" si="4"/>
        <v>B2XF</v>
      </c>
      <c r="K23" s="183">
        <f t="shared" si="5"/>
        <v>50.868042260869565</v>
      </c>
      <c r="L23" s="184">
        <f t="shared" si="6"/>
        <v>50.868042260869565</v>
      </c>
      <c r="M23" s="185">
        <f t="shared" si="7"/>
        <v>50.868042260869565</v>
      </c>
      <c r="N23" s="186">
        <f t="shared" si="8"/>
        <v>50.868042260869565</v>
      </c>
      <c r="O23" s="152">
        <f t="shared" si="9"/>
        <v>0</v>
      </c>
      <c r="P23" s="187">
        <f t="shared" si="10"/>
        <v>1.2975217391304348</v>
      </c>
      <c r="Q23" s="188">
        <f t="shared" si="11"/>
        <v>1.2975217391304348</v>
      </c>
      <c r="R23" s="189" t="str">
        <f t="shared" si="12"/>
        <v/>
      </c>
      <c r="S23" s="153">
        <f t="shared" si="13"/>
        <v>0</v>
      </c>
      <c r="T23" s="154">
        <f t="shared" si="14"/>
        <v>0</v>
      </c>
      <c r="U23" s="121"/>
      <c r="V23" s="120"/>
      <c r="W23" s="120"/>
      <c r="X23" s="121"/>
      <c r="Y23" s="176"/>
      <c r="Z23" s="176"/>
      <c r="AA23" s="176"/>
      <c r="AB23" s="176"/>
      <c r="AC23" s="176"/>
      <c r="AD23" s="176"/>
      <c r="AE23" s="176"/>
      <c r="AF23" s="176"/>
      <c r="AG23" s="176"/>
      <c r="AH23" s="177"/>
      <c r="AI23" s="177"/>
      <c r="AJ23" s="177"/>
      <c r="AK23" s="176"/>
      <c r="AL23" s="176"/>
      <c r="AM23" s="176"/>
      <c r="AN23" s="176"/>
      <c r="AO23" s="176"/>
      <c r="AP23" s="176"/>
      <c r="AQ23" s="178"/>
      <c r="AR23" s="176"/>
      <c r="AS23" s="178"/>
      <c r="AT23" s="176"/>
      <c r="AU23" s="177"/>
      <c r="AV23" s="177"/>
      <c r="AW23" s="177"/>
      <c r="AX23" s="177"/>
      <c r="AY23" s="177"/>
      <c r="AZ23" s="177"/>
      <c r="BA23" s="177"/>
      <c r="BB23" s="176"/>
      <c r="BC23" s="176"/>
      <c r="BD23" s="176"/>
      <c r="BE23" s="176"/>
      <c r="BF23" s="176"/>
      <c r="BI23" s="176"/>
      <c r="BN23" s="137"/>
    </row>
    <row r="24" spans="2:68" s="119" customFormat="1" ht="18" customHeight="1" x14ac:dyDescent="0.2">
      <c r="B24" s="120"/>
      <c r="C24" s="120"/>
      <c r="D24" s="191" t="s">
        <v>20</v>
      </c>
      <c r="E24" s="166" t="str">
        <f t="shared" si="0"/>
        <v>GLT</v>
      </c>
      <c r="F24" s="179" t="s">
        <v>69</v>
      </c>
      <c r="G24" s="180">
        <f t="shared" si="1"/>
        <v>39204</v>
      </c>
      <c r="H24" s="181">
        <f t="shared" si="2"/>
        <v>40</v>
      </c>
      <c r="I24" s="182">
        <f t="shared" si="3"/>
        <v>3</v>
      </c>
      <c r="J24" s="145" t="str">
        <f t="shared" si="4"/>
        <v>GLT</v>
      </c>
      <c r="K24" s="183">
        <f t="shared" si="5"/>
        <v>62.37</v>
      </c>
      <c r="L24" s="184">
        <f t="shared" si="6"/>
        <v>54.350999999999999</v>
      </c>
      <c r="M24" s="185">
        <f t="shared" si="7"/>
        <v>62.37</v>
      </c>
      <c r="N24" s="186">
        <f t="shared" si="8"/>
        <v>54.350999999999999</v>
      </c>
      <c r="O24" s="152">
        <f t="shared" si="9"/>
        <v>-0.12857142857142856</v>
      </c>
      <c r="P24" s="187">
        <f t="shared" si="10"/>
        <v>1.5909090909090911</v>
      </c>
      <c r="Q24" s="188">
        <f t="shared" si="11"/>
        <v>1.3863636363636362</v>
      </c>
      <c r="R24" s="189" t="str">
        <f t="shared" si="12"/>
        <v/>
      </c>
      <c r="S24" s="153">
        <f t="shared" si="13"/>
        <v>-8.0189999999999984</v>
      </c>
      <c r="T24" s="154">
        <f t="shared" si="14"/>
        <v>-0.12857142857142856</v>
      </c>
      <c r="U24" s="121"/>
      <c r="V24" s="120"/>
      <c r="W24" s="120"/>
      <c r="X24" s="121"/>
      <c r="Y24" s="176"/>
      <c r="Z24" s="176"/>
      <c r="AA24" s="176"/>
      <c r="AB24" s="176"/>
      <c r="AC24" s="176"/>
      <c r="AD24" s="176"/>
      <c r="AE24" s="176"/>
      <c r="AF24" s="176"/>
      <c r="AG24" s="176"/>
      <c r="AH24" s="177"/>
      <c r="AI24" s="177"/>
      <c r="AJ24" s="177"/>
      <c r="AK24" s="176"/>
      <c r="AL24" s="176"/>
      <c r="AM24" s="176"/>
      <c r="AN24" s="176"/>
      <c r="AO24" s="176"/>
      <c r="AP24" s="176"/>
      <c r="AQ24" s="178"/>
      <c r="AR24" s="176"/>
      <c r="AS24" s="178"/>
      <c r="AT24" s="176"/>
      <c r="AU24" s="177"/>
      <c r="AV24" s="177"/>
      <c r="AW24" s="177"/>
      <c r="AX24" s="177"/>
      <c r="AY24" s="177"/>
      <c r="AZ24" s="177"/>
      <c r="BA24" s="177"/>
      <c r="BB24" s="176"/>
      <c r="BC24" s="176"/>
      <c r="BD24" s="176"/>
      <c r="BE24" s="176"/>
      <c r="BF24" s="176"/>
      <c r="BI24" s="176"/>
      <c r="BN24" s="137"/>
    </row>
    <row r="25" spans="2:68" s="119" customFormat="1" ht="18" customHeight="1" x14ac:dyDescent="0.2">
      <c r="B25" s="120"/>
      <c r="C25" s="120"/>
      <c r="D25" s="191" t="s">
        <v>41</v>
      </c>
      <c r="E25" s="166" t="str">
        <f t="shared" si="0"/>
        <v>B3XF</v>
      </c>
      <c r="F25" s="179" t="s">
        <v>170</v>
      </c>
      <c r="G25" s="180">
        <f t="shared" si="1"/>
        <v>39204</v>
      </c>
      <c r="H25" s="181">
        <f t="shared" si="2"/>
        <v>40</v>
      </c>
      <c r="I25" s="182">
        <f t="shared" si="3"/>
        <v>3</v>
      </c>
      <c r="J25" s="145" t="str">
        <f t="shared" si="4"/>
        <v>B3XF</v>
      </c>
      <c r="K25" s="183">
        <f t="shared" si="5"/>
        <v>69.195059999999998</v>
      </c>
      <c r="L25" s="184">
        <f t="shared" si="6"/>
        <v>70.21777304347826</v>
      </c>
      <c r="M25" s="185">
        <f t="shared" si="7"/>
        <v>69.195059999999998</v>
      </c>
      <c r="N25" s="186">
        <f t="shared" si="8"/>
        <v>70.21777304347826</v>
      </c>
      <c r="O25" s="152">
        <f t="shared" si="9"/>
        <v>1.4780145338095796E-2</v>
      </c>
      <c r="P25" s="187">
        <f t="shared" si="10"/>
        <v>1.7649999999999999</v>
      </c>
      <c r="Q25" s="188">
        <f t="shared" si="11"/>
        <v>1.7910869565217391</v>
      </c>
      <c r="R25" s="189" t="str">
        <f t="shared" si="12"/>
        <v/>
      </c>
      <c r="S25" s="153">
        <f t="shared" si="13"/>
        <v>1.0227130434782623</v>
      </c>
      <c r="T25" s="154">
        <f t="shared" si="14"/>
        <v>1.4780145338095846E-2</v>
      </c>
      <c r="U25" s="121"/>
      <c r="V25" s="120"/>
      <c r="W25" s="120"/>
      <c r="X25" s="121"/>
      <c r="Y25" s="176"/>
      <c r="Z25" s="176"/>
      <c r="AA25" s="176"/>
      <c r="AB25" s="176"/>
      <c r="AC25" s="176"/>
      <c r="AD25" s="176"/>
      <c r="AE25" s="176"/>
      <c r="AF25" s="176"/>
      <c r="AG25" s="176"/>
      <c r="AH25" s="177"/>
      <c r="AI25" s="177"/>
      <c r="AJ25" s="177"/>
      <c r="AK25" s="176"/>
      <c r="AL25" s="176"/>
      <c r="AM25" s="176"/>
      <c r="AN25" s="176"/>
      <c r="AO25" s="176"/>
      <c r="AP25" s="176"/>
      <c r="AQ25" s="178"/>
      <c r="AR25" s="176"/>
      <c r="AS25" s="178"/>
      <c r="AT25" s="176"/>
      <c r="AU25" s="177"/>
      <c r="AV25" s="177"/>
      <c r="AW25" s="177"/>
      <c r="AX25" s="177"/>
      <c r="AY25" s="177"/>
      <c r="AZ25" s="177"/>
      <c r="BA25" s="177"/>
      <c r="BB25" s="176"/>
      <c r="BC25" s="176"/>
      <c r="BD25" s="176"/>
      <c r="BE25" s="176"/>
      <c r="BF25" s="176"/>
      <c r="BI25" s="176"/>
      <c r="BN25" s="137"/>
    </row>
    <row r="26" spans="2:68" s="119" customFormat="1" ht="18" customHeight="1" x14ac:dyDescent="0.2">
      <c r="B26" s="120"/>
      <c r="C26" s="120"/>
      <c r="D26" s="191" t="s">
        <v>42</v>
      </c>
      <c r="E26" s="166" t="str">
        <f t="shared" si="0"/>
        <v>W3FE</v>
      </c>
      <c r="F26" s="179" t="s">
        <v>216</v>
      </c>
      <c r="G26" s="180">
        <f t="shared" si="1"/>
        <v>39204</v>
      </c>
      <c r="H26" s="181">
        <f t="shared" si="2"/>
        <v>40</v>
      </c>
      <c r="I26" s="182">
        <f t="shared" si="3"/>
        <v>3</v>
      </c>
      <c r="J26" s="145" t="str">
        <f t="shared" si="4"/>
        <v>W3FE</v>
      </c>
      <c r="K26" s="183">
        <f t="shared" si="5"/>
        <v>68.172346956521736</v>
      </c>
      <c r="L26" s="184">
        <f t="shared" si="6"/>
        <v>69.876868695652163</v>
      </c>
      <c r="M26" s="185">
        <f t="shared" si="7"/>
        <v>68.172346956521736</v>
      </c>
      <c r="N26" s="186">
        <f t="shared" si="8"/>
        <v>69.876868695652163</v>
      </c>
      <c r="O26" s="152">
        <f t="shared" si="9"/>
        <v>2.5003125390673731E-2</v>
      </c>
      <c r="P26" s="187">
        <f t="shared" si="10"/>
        <v>1.7389130434782609</v>
      </c>
      <c r="Q26" s="188">
        <f t="shared" si="11"/>
        <v>1.7823913043478259</v>
      </c>
      <c r="R26" s="189" t="str">
        <f t="shared" si="12"/>
        <v/>
      </c>
      <c r="S26" s="153">
        <f t="shared" si="13"/>
        <v>1.7045217391304277</v>
      </c>
      <c r="T26" s="154">
        <f t="shared" si="14"/>
        <v>2.5003125390673731E-2</v>
      </c>
      <c r="U26" s="121"/>
      <c r="V26" s="120"/>
      <c r="W26" s="120"/>
      <c r="X26" s="121"/>
      <c r="Y26" s="176"/>
      <c r="Z26" s="176"/>
      <c r="AA26" s="176"/>
      <c r="AB26" s="176"/>
      <c r="AC26" s="176"/>
      <c r="AD26" s="176"/>
      <c r="AE26" s="176"/>
      <c r="AF26" s="176"/>
      <c r="AG26" s="176"/>
      <c r="AH26" s="177"/>
      <c r="AI26" s="177"/>
      <c r="AJ26" s="177"/>
      <c r="AK26" s="176"/>
      <c r="AL26" s="176"/>
      <c r="AM26" s="176"/>
      <c r="AN26" s="176"/>
      <c r="AO26" s="176"/>
      <c r="AP26" s="176"/>
      <c r="AQ26" s="178"/>
      <c r="AR26" s="176"/>
      <c r="AS26" s="178"/>
      <c r="AT26" s="176"/>
      <c r="AU26" s="177"/>
      <c r="AV26" s="177"/>
      <c r="AW26" s="177"/>
      <c r="AX26" s="177"/>
      <c r="AY26" s="177"/>
      <c r="AZ26" s="177"/>
      <c r="BA26" s="177"/>
      <c r="BB26" s="176"/>
      <c r="BC26" s="176"/>
      <c r="BD26" s="176"/>
      <c r="BE26" s="176"/>
      <c r="BF26" s="176"/>
      <c r="BI26" s="176"/>
      <c r="BN26" s="137"/>
    </row>
    <row r="27" spans="2:68" s="119" customFormat="1" ht="18" customHeight="1" thickBot="1" x14ac:dyDescent="0.25">
      <c r="B27" s="120"/>
      <c r="C27" s="120"/>
      <c r="D27" s="192" t="s">
        <v>43</v>
      </c>
      <c r="E27" s="193" t="str">
        <f t="shared" si="0"/>
        <v>GLTP</v>
      </c>
      <c r="F27" s="194" t="s">
        <v>151</v>
      </c>
      <c r="G27" s="195">
        <f t="shared" si="1"/>
        <v>39204</v>
      </c>
      <c r="H27" s="181">
        <f t="shared" si="2"/>
        <v>40</v>
      </c>
      <c r="I27" s="182">
        <f t="shared" si="3"/>
        <v>3</v>
      </c>
      <c r="J27" s="145" t="str">
        <f t="shared" si="4"/>
        <v>GLTP</v>
      </c>
      <c r="K27" s="196">
        <f t="shared" si="5"/>
        <v>53.040705882352945</v>
      </c>
      <c r="L27" s="197">
        <f t="shared" si="6"/>
        <v>57.422329411764707</v>
      </c>
      <c r="M27" s="198">
        <f t="shared" si="7"/>
        <v>53.040705882352945</v>
      </c>
      <c r="N27" s="199">
        <f t="shared" si="8"/>
        <v>57.422329411764707</v>
      </c>
      <c r="O27" s="200">
        <f t="shared" si="9"/>
        <v>8.260869565217388E-2</v>
      </c>
      <c r="P27" s="201">
        <f t="shared" si="10"/>
        <v>1.3529411764705883</v>
      </c>
      <c r="Q27" s="202">
        <f t="shared" si="11"/>
        <v>1.4647058823529411</v>
      </c>
      <c r="R27" s="203" t="str">
        <f t="shared" si="12"/>
        <v/>
      </c>
      <c r="S27" s="204">
        <f t="shared" si="13"/>
        <v>4.3816235294117618</v>
      </c>
      <c r="T27" s="205">
        <f t="shared" si="14"/>
        <v>8.2608695652173852E-2</v>
      </c>
      <c r="U27" s="121"/>
      <c r="V27" s="120"/>
      <c r="W27" s="120"/>
      <c r="X27" s="121"/>
      <c r="Y27" s="176"/>
      <c r="Z27" s="176"/>
      <c r="AA27" s="176"/>
      <c r="AB27" s="176"/>
      <c r="AC27" s="176"/>
      <c r="AD27" s="176"/>
      <c r="AE27" s="176"/>
      <c r="AF27" s="176"/>
      <c r="AG27" s="176"/>
      <c r="AH27" s="177"/>
      <c r="AI27" s="177"/>
      <c r="AJ27" s="177"/>
      <c r="AK27" s="176"/>
      <c r="AL27" s="176"/>
      <c r="AM27" s="176"/>
      <c r="AN27" s="176"/>
      <c r="AO27" s="176"/>
      <c r="AP27" s="176"/>
      <c r="AQ27" s="178"/>
      <c r="AR27" s="176"/>
      <c r="AS27" s="178"/>
      <c r="AT27" s="176"/>
      <c r="AU27" s="177"/>
      <c r="AV27" s="177"/>
      <c r="AW27" s="177"/>
      <c r="AX27" s="177"/>
      <c r="AY27" s="177"/>
      <c r="AZ27" s="177"/>
      <c r="BA27" s="177"/>
      <c r="BB27" s="176"/>
      <c r="BC27" s="176"/>
      <c r="BD27" s="176"/>
      <c r="BE27" s="176"/>
      <c r="BF27" s="176"/>
      <c r="BI27" s="176"/>
      <c r="BN27" s="137"/>
    </row>
    <row r="28" spans="2:68" s="4" customFormat="1" ht="8" customHeight="1" thickBot="1" x14ac:dyDescent="0.2">
      <c r="C28" s="26"/>
      <c r="D28" s="26"/>
      <c r="E28" s="27"/>
      <c r="F28" s="26"/>
      <c r="G28" s="43"/>
      <c r="H28" s="26"/>
      <c r="I28" s="26"/>
      <c r="J28" s="27"/>
      <c r="K28" s="10"/>
      <c r="L28" s="10"/>
      <c r="M28" s="29"/>
      <c r="N28" s="29"/>
      <c r="O28" s="64"/>
      <c r="P28" s="30"/>
      <c r="Q28" s="31"/>
      <c r="R28" s="63"/>
      <c r="S28" s="28"/>
      <c r="T28" s="64"/>
      <c r="U28" s="3"/>
      <c r="V28" s="26"/>
      <c r="X28" s="3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0"/>
      <c r="AK28" s="9"/>
      <c r="AL28" s="9"/>
      <c r="AM28" s="9"/>
      <c r="AN28" s="9"/>
      <c r="AO28" s="9"/>
      <c r="AP28" s="9"/>
      <c r="AQ28" s="37"/>
      <c r="AR28" s="9"/>
      <c r="AS28" s="37"/>
      <c r="AT28" s="9"/>
      <c r="AU28" s="10"/>
      <c r="AV28" s="10"/>
      <c r="AW28" s="10"/>
      <c r="AX28" s="10"/>
      <c r="AY28" s="10"/>
      <c r="AZ28" s="3"/>
      <c r="BA28" s="3"/>
      <c r="BB28" s="9"/>
      <c r="BC28" s="9"/>
      <c r="BD28" s="9"/>
      <c r="BE28" s="9"/>
      <c r="BF28" s="9"/>
      <c r="BI28" s="9"/>
      <c r="BN28" s="11"/>
    </row>
    <row r="29" spans="2:68" ht="20" customHeight="1" thickBot="1" x14ac:dyDescent="0.2">
      <c r="D29" s="114" t="s">
        <v>136</v>
      </c>
      <c r="E29" s="113"/>
      <c r="F29" s="4"/>
      <c r="G29" s="92"/>
      <c r="H29" s="4"/>
      <c r="I29" s="4"/>
      <c r="J29" s="4"/>
      <c r="K29" s="4"/>
      <c r="L29" s="1"/>
      <c r="M29" s="19"/>
      <c r="N29" s="19"/>
      <c r="O29" s="67"/>
      <c r="P29" s="88"/>
      <c r="Q29" s="88"/>
      <c r="R29" s="88"/>
      <c r="S29" s="88"/>
      <c r="T29" s="8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38"/>
      <c r="AR29" s="19"/>
      <c r="AS29" s="38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2:68" ht="16" customHeight="1" thickBot="1" x14ac:dyDescent="0.2">
      <c r="D30" s="301" t="s">
        <v>137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3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38"/>
      <c r="AR30" s="19"/>
      <c r="AS30" s="38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2:68" ht="15" customHeight="1" thickTop="1" thickBot="1" x14ac:dyDescent="0.2">
      <c r="B31" s="1"/>
      <c r="D31" s="68" t="s">
        <v>17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</row>
    <row r="32" spans="2:68" ht="17" customHeight="1" thickTop="1" x14ac:dyDescent="0.15">
      <c r="B32" s="1"/>
      <c r="D32" s="95"/>
      <c r="E32" s="115" t="s">
        <v>132</v>
      </c>
      <c r="F32" s="116"/>
      <c r="G32" s="117" t="s">
        <v>30</v>
      </c>
      <c r="H32" s="50" t="s">
        <v>31</v>
      </c>
      <c r="I32" s="53" t="s">
        <v>13</v>
      </c>
      <c r="J32" s="118" t="s">
        <v>132</v>
      </c>
      <c r="K32" s="304" t="s">
        <v>32</v>
      </c>
      <c r="L32" s="305"/>
      <c r="M32" s="306" t="s">
        <v>0</v>
      </c>
      <c r="N32" s="307"/>
      <c r="O32" s="308"/>
      <c r="P32" s="309" t="s">
        <v>111</v>
      </c>
      <c r="Q32" s="310"/>
      <c r="R32" s="308"/>
      <c r="S32" s="311" t="s">
        <v>64</v>
      </c>
      <c r="T32" s="312"/>
      <c r="U32" s="1"/>
      <c r="X32" s="1"/>
      <c r="Y32" s="20" t="s">
        <v>9</v>
      </c>
      <c r="Z32" s="20" t="s">
        <v>9</v>
      </c>
      <c r="AA32" s="20" t="s">
        <v>9</v>
      </c>
      <c r="AB32" s="20" t="s">
        <v>10</v>
      </c>
      <c r="AC32" s="20"/>
      <c r="AD32" s="20" t="s">
        <v>10</v>
      </c>
      <c r="AE32" s="20"/>
      <c r="AF32" s="20" t="s">
        <v>10</v>
      </c>
      <c r="AG32" s="20"/>
      <c r="AH32" s="21" t="s">
        <v>11</v>
      </c>
      <c r="AI32" s="21" t="s">
        <v>11</v>
      </c>
      <c r="AJ32" s="21" t="s">
        <v>11</v>
      </c>
      <c r="AK32" s="51" t="s">
        <v>157</v>
      </c>
      <c r="AL32" s="22"/>
      <c r="AM32" s="51" t="s">
        <v>167</v>
      </c>
      <c r="AN32" s="22"/>
      <c r="AO32" s="51" t="s">
        <v>199</v>
      </c>
      <c r="AP32" s="22"/>
      <c r="AQ32" s="39">
        <v>2020</v>
      </c>
      <c r="AR32" s="20" t="s">
        <v>200</v>
      </c>
      <c r="AS32" s="39">
        <v>2021</v>
      </c>
      <c r="AT32" s="20" t="s">
        <v>200</v>
      </c>
      <c r="AU32" s="293" t="s">
        <v>202</v>
      </c>
      <c r="AV32" s="294"/>
      <c r="AW32" s="295"/>
      <c r="AX32" s="296" t="s">
        <v>203</v>
      </c>
      <c r="AY32" s="297"/>
      <c r="AZ32" s="298"/>
      <c r="BA32" s="10" t="s">
        <v>57</v>
      </c>
      <c r="BB32" s="52">
        <v>2022</v>
      </c>
      <c r="BC32" s="52">
        <v>2022</v>
      </c>
      <c r="BD32" s="52">
        <v>2022</v>
      </c>
      <c r="BE32" s="52">
        <v>2022</v>
      </c>
      <c r="BF32" s="52">
        <v>2022</v>
      </c>
      <c r="BG32" s="52">
        <v>2021</v>
      </c>
      <c r="BH32" s="52">
        <v>2021</v>
      </c>
      <c r="BI32" s="52">
        <v>2021</v>
      </c>
      <c r="BJ32" s="52">
        <v>2021</v>
      </c>
      <c r="BK32" s="52">
        <v>2021</v>
      </c>
    </row>
    <row r="33" spans="1:68" ht="17" customHeight="1" thickBot="1" x14ac:dyDescent="0.2">
      <c r="B33" s="1"/>
      <c r="D33" s="95" t="s">
        <v>35</v>
      </c>
      <c r="E33" s="96" t="s">
        <v>133</v>
      </c>
      <c r="F33" s="97" t="s">
        <v>134</v>
      </c>
      <c r="G33" s="49" t="s">
        <v>36</v>
      </c>
      <c r="H33" s="50" t="s">
        <v>37</v>
      </c>
      <c r="I33" s="53" t="s">
        <v>38</v>
      </c>
      <c r="J33" s="94" t="s">
        <v>133</v>
      </c>
      <c r="K33" s="103">
        <f>Z33</f>
        <v>2021</v>
      </c>
      <c r="L33" s="104">
        <f>AA33</f>
        <v>2022</v>
      </c>
      <c r="M33" s="105">
        <v>2017</v>
      </c>
      <c r="N33" s="106">
        <v>2018</v>
      </c>
      <c r="O33" s="107" t="s">
        <v>44</v>
      </c>
      <c r="P33" s="246">
        <f>AA33</f>
        <v>2022</v>
      </c>
      <c r="Q33" s="247">
        <f>AA33</f>
        <v>2022</v>
      </c>
      <c r="R33" s="75" t="s">
        <v>44</v>
      </c>
      <c r="S33" s="90" t="s">
        <v>39</v>
      </c>
      <c r="T33" s="91" t="s">
        <v>44</v>
      </c>
      <c r="Y33" s="54">
        <v>2020</v>
      </c>
      <c r="Z33" s="54">
        <v>2021</v>
      </c>
      <c r="AA33" s="54">
        <v>2022</v>
      </c>
      <c r="AB33" s="22">
        <v>2019</v>
      </c>
      <c r="AC33" s="22" t="s">
        <v>115</v>
      </c>
      <c r="AD33" s="22">
        <v>2020</v>
      </c>
      <c r="AE33" s="22" t="s">
        <v>152</v>
      </c>
      <c r="AF33" s="22">
        <v>2021</v>
      </c>
      <c r="AG33" s="22" t="s">
        <v>166</v>
      </c>
      <c r="AH33" s="54">
        <v>2019</v>
      </c>
      <c r="AI33" s="54">
        <v>2020</v>
      </c>
      <c r="AJ33" s="54">
        <v>2021</v>
      </c>
      <c r="AK33" s="22" t="s">
        <v>48</v>
      </c>
      <c r="AL33" s="22" t="s">
        <v>12</v>
      </c>
      <c r="AM33" s="22" t="s">
        <v>48</v>
      </c>
      <c r="AN33" s="22" t="s">
        <v>12</v>
      </c>
      <c r="AO33" s="22" t="s">
        <v>48</v>
      </c>
      <c r="AP33" s="22" t="s">
        <v>12</v>
      </c>
      <c r="AQ33" s="39" t="s">
        <v>12</v>
      </c>
      <c r="AR33" s="20" t="s">
        <v>201</v>
      </c>
      <c r="AS33" s="39" t="s">
        <v>12</v>
      </c>
      <c r="AT33" s="20" t="s">
        <v>201</v>
      </c>
      <c r="AU33" s="23" t="s">
        <v>13</v>
      </c>
      <c r="AV33" s="23" t="s">
        <v>10</v>
      </c>
      <c r="AW33" s="23" t="s">
        <v>11</v>
      </c>
      <c r="AX33" s="21" t="s">
        <v>13</v>
      </c>
      <c r="AY33" s="21" t="s">
        <v>10</v>
      </c>
      <c r="AZ33" s="21" t="s">
        <v>14</v>
      </c>
      <c r="BA33" s="10" t="s">
        <v>58</v>
      </c>
      <c r="BB33" s="5" t="s">
        <v>45</v>
      </c>
      <c r="BC33" s="5" t="s">
        <v>36</v>
      </c>
      <c r="BD33" s="5" t="s">
        <v>46</v>
      </c>
      <c r="BE33" s="5" t="s">
        <v>59</v>
      </c>
      <c r="BF33" s="5" t="s">
        <v>26</v>
      </c>
      <c r="BG33" s="5" t="s">
        <v>45</v>
      </c>
      <c r="BH33" s="5" t="s">
        <v>60</v>
      </c>
      <c r="BI33" s="5" t="s">
        <v>46</v>
      </c>
      <c r="BJ33" s="1" t="s">
        <v>61</v>
      </c>
      <c r="BL33" s="1" t="s">
        <v>27</v>
      </c>
      <c r="BM33" s="1" t="s">
        <v>28</v>
      </c>
      <c r="BN33" s="7" t="s">
        <v>29</v>
      </c>
    </row>
    <row r="34" spans="1:68" s="119" customFormat="1" ht="18" customHeight="1" thickTop="1" x14ac:dyDescent="0.15">
      <c r="D34" s="139" t="s">
        <v>15</v>
      </c>
      <c r="E34" s="140" t="s">
        <v>22</v>
      </c>
      <c r="F34" s="141" t="s">
        <v>65</v>
      </c>
      <c r="G34" s="142">
        <f>IF($K$8&gt;0,$K$8,$L$8)</f>
        <v>39204</v>
      </c>
      <c r="H34" s="143">
        <f>$K$12</f>
        <v>40</v>
      </c>
      <c r="I34" s="144">
        <f>$L$12</f>
        <v>3</v>
      </c>
      <c r="J34" s="140" t="s">
        <v>22</v>
      </c>
      <c r="K34" s="145">
        <f>BJ34</f>
        <v>11.761200000000001</v>
      </c>
      <c r="L34" s="146">
        <f>BE34</f>
        <v>15.170243478260868</v>
      </c>
      <c r="M34" s="147">
        <f>BH34</f>
        <v>11.761200000000001</v>
      </c>
      <c r="N34" s="148">
        <f>BC34</f>
        <v>15.170243478260868</v>
      </c>
      <c r="O34" s="149">
        <f>IF(S34="New","New",(N34/M34)-1)</f>
        <v>0.28985507246376785</v>
      </c>
      <c r="P34" s="150">
        <f>(AI34/AN34)*1000</f>
        <v>0.3</v>
      </c>
      <c r="Q34" s="151">
        <f>(AJ34/AP34)*1000</f>
        <v>0.38695652173913048</v>
      </c>
      <c r="R34" s="152" t="str">
        <f>IF(S34="New","New",IF(AY34="","",(Q34/P34)-1))</f>
        <v/>
      </c>
      <c r="S34" s="153">
        <f>IF(K34="","New",IF(K34=0,"New",L34-K34))</f>
        <v>3.4090434782608678</v>
      </c>
      <c r="T34" s="154">
        <f>IF(S34="New","",S34/K34)</f>
        <v>0.28985507246376796</v>
      </c>
      <c r="V34" s="122" t="s">
        <v>22</v>
      </c>
      <c r="W34" s="120" t="s">
        <v>5</v>
      </c>
      <c r="Y34" s="123">
        <v>69</v>
      </c>
      <c r="Z34" s="123">
        <v>69</v>
      </c>
      <c r="AA34" s="123">
        <v>89</v>
      </c>
      <c r="AB34" s="123"/>
      <c r="AC34" s="123"/>
      <c r="AD34" s="123"/>
      <c r="AE34" s="123"/>
      <c r="AF34" s="123"/>
      <c r="AG34" s="123"/>
      <c r="AH34" s="124">
        <f>Y34+(AB34+AC34)</f>
        <v>69</v>
      </c>
      <c r="AI34" s="124">
        <f>Z34+(AD34+AE34)</f>
        <v>69</v>
      </c>
      <c r="AJ34" s="124">
        <f>AA34+(AF34+AG34)</f>
        <v>89</v>
      </c>
      <c r="AK34" s="125">
        <v>4750</v>
      </c>
      <c r="AL34" s="126">
        <v>230000</v>
      </c>
      <c r="AM34" s="125">
        <v>4750</v>
      </c>
      <c r="AN34" s="126">
        <v>230000</v>
      </c>
      <c r="AO34" s="125">
        <v>4750</v>
      </c>
      <c r="AP34" s="126">
        <v>230000</v>
      </c>
      <c r="AQ34" s="127">
        <f>AL34</f>
        <v>230000</v>
      </c>
      <c r="AR34" s="128">
        <f>IF(AP34&gt;0,AP34/AL34*100,"Not Avail.")</f>
        <v>100</v>
      </c>
      <c r="AS34" s="127">
        <f>AN34</f>
        <v>230000</v>
      </c>
      <c r="AT34" s="128">
        <f>IF(AL34&gt;0,AP34/AN34*100,"Not Avail.")</f>
        <v>100</v>
      </c>
      <c r="AU34" s="129">
        <f>IF($Z34="","",$Z34/$AT34*100)</f>
        <v>69</v>
      </c>
      <c r="AV34" s="129" t="str">
        <f>IF($AD34="",IF($AE34="","",($AD34+$AE34)),(($AD34+$AE34)/$AT34*100))</f>
        <v/>
      </c>
      <c r="AW34" s="129">
        <f>IF(AU34="","",SUM(AU34:AV34))</f>
        <v>69</v>
      </c>
      <c r="AX34" s="130">
        <f>IF(AU34="","",AA34-AU34)</f>
        <v>20</v>
      </c>
      <c r="AY34" s="130" t="str">
        <f>IF(AV34="","",(AF34+AG34)-AV34)</f>
        <v/>
      </c>
      <c r="AZ34" s="130">
        <f>IF(AI34&gt;0,AJ34-AW34,"New")</f>
        <v>20</v>
      </c>
      <c r="BA34" s="131">
        <f>G34</f>
        <v>39204</v>
      </c>
      <c r="BB34" s="132">
        <f>IF($G34&gt;0,($G34/$AP34),IF($H34&gt;0,(((43560/($H34/12))*$I34)/$AP34),0))</f>
        <v>0.17045217391304349</v>
      </c>
      <c r="BC34" s="133">
        <f>$AA34/(1/$BB34)</f>
        <v>15.170243478260868</v>
      </c>
      <c r="BD34" s="134">
        <f>(($AF34+$AG34)/(1/$BB34))</f>
        <v>0</v>
      </c>
      <c r="BE34" s="134">
        <f>BC34+BD34</f>
        <v>15.170243478260868</v>
      </c>
      <c r="BF34" s="134" t="str">
        <f>IF(BE34=L34,"yes","no")</f>
        <v>yes</v>
      </c>
      <c r="BG34" s="135">
        <f>IF(AN34="","",IF($G34&gt;0,($G34/AN34),IF($H34&gt;0,((((43560/($H34/12))*$I34)/$AN34)),0)))</f>
        <v>0.17045217391304349</v>
      </c>
      <c r="BH34" s="135">
        <f>IF($Z34="","",$Z34/(1/$BG34))</f>
        <v>11.761200000000001</v>
      </c>
      <c r="BI34" s="134">
        <f>(($AD34+$AE34)/(1/$BG34))</f>
        <v>0</v>
      </c>
      <c r="BJ34" s="136">
        <f>SUM(BH34:BI34)</f>
        <v>11.761200000000001</v>
      </c>
      <c r="BK34" s="119" t="str">
        <f>IF(K34=BJ34,"yes","no")</f>
        <v>yes</v>
      </c>
      <c r="BL34" s="135">
        <f>IF(BH34="","",IF(BH34=0,"",BC34-BH34))</f>
        <v>3.4090434782608678</v>
      </c>
      <c r="BM34" s="135" t="str">
        <f>IF(BI34="","",IF(BI34=0,"",BD34-BI34))</f>
        <v/>
      </c>
      <c r="BN34" s="137">
        <f>IF(BL34="","",BE34-BJ34)</f>
        <v>3.4090434782608678</v>
      </c>
      <c r="BO34" s="137">
        <f>S34-BN34</f>
        <v>0</v>
      </c>
      <c r="BP34" s="138">
        <f>Q34*(BA34/1000)</f>
        <v>15.170243478260872</v>
      </c>
    </row>
    <row r="35" spans="1:68" s="119" customFormat="1" ht="18" customHeight="1" x14ac:dyDescent="0.15">
      <c r="D35" s="139" t="s">
        <v>173</v>
      </c>
      <c r="E35" s="140" t="s">
        <v>72</v>
      </c>
      <c r="F35" s="141" t="s">
        <v>174</v>
      </c>
      <c r="G35" s="142">
        <f>IF($K$8&gt;0,$K$8,$L$8)</f>
        <v>39204</v>
      </c>
      <c r="H35" s="143">
        <f>$K$12</f>
        <v>40</v>
      </c>
      <c r="I35" s="144">
        <f>$L$12</f>
        <v>3</v>
      </c>
      <c r="J35" s="140" t="s">
        <v>72</v>
      </c>
      <c r="K35" s="145">
        <f>BJ35</f>
        <v>59.658260869565218</v>
      </c>
      <c r="L35" s="146">
        <f>BE35</f>
        <v>59.658260869565218</v>
      </c>
      <c r="M35" s="147">
        <f>BH35</f>
        <v>59.658260869565218</v>
      </c>
      <c r="N35" s="148">
        <f>BC35</f>
        <v>59.658260869565218</v>
      </c>
      <c r="O35" s="149">
        <f>IF(S35="New","New",(N35/M35)-1)</f>
        <v>0</v>
      </c>
      <c r="P35" s="150">
        <f>(AI35/AN35)*1000</f>
        <v>1.5217391304347825</v>
      </c>
      <c r="Q35" s="151">
        <f>(AJ35/AP35)*1000</f>
        <v>1.5217391304347825</v>
      </c>
      <c r="R35" s="152" t="str">
        <f>IF(S35="New","New",IF(AY35="","",(Q35/P35)-1))</f>
        <v/>
      </c>
      <c r="S35" s="153">
        <f>IF(K35="","New",IF(K35=0,"New",L35-K35))</f>
        <v>0</v>
      </c>
      <c r="T35" s="154">
        <f>IF(S35="New","",S35/K35)</f>
        <v>0</v>
      </c>
      <c r="V35" s="122" t="s">
        <v>72</v>
      </c>
      <c r="W35" s="120" t="s">
        <v>4</v>
      </c>
      <c r="Y35" s="123">
        <v>390</v>
      </c>
      <c r="Z35" s="123">
        <v>350</v>
      </c>
      <c r="AA35" s="123">
        <v>350</v>
      </c>
      <c r="AB35" s="123"/>
      <c r="AC35" s="123"/>
      <c r="AD35" s="123"/>
      <c r="AE35" s="123"/>
      <c r="AF35" s="123"/>
      <c r="AG35" s="123"/>
      <c r="AH35" s="124">
        <f>Y35+(AB35+AC35)</f>
        <v>390</v>
      </c>
      <c r="AI35" s="124">
        <f>Z35+(AD35+AE35)</f>
        <v>350</v>
      </c>
      <c r="AJ35" s="124">
        <f>AA35+(AF35+AG35)</f>
        <v>350</v>
      </c>
      <c r="AK35" s="125"/>
      <c r="AL35" s="125">
        <v>230000</v>
      </c>
      <c r="AM35" s="125"/>
      <c r="AN35" s="125">
        <v>230000</v>
      </c>
      <c r="AO35" s="125"/>
      <c r="AP35" s="125">
        <v>230000</v>
      </c>
      <c r="AQ35" s="127">
        <f>AL35</f>
        <v>230000</v>
      </c>
      <c r="AR35" s="128">
        <f>IF(AP35&gt;0,AP35/AL35*100,"Not Avail.")</f>
        <v>100</v>
      </c>
      <c r="AS35" s="127">
        <f>AN35</f>
        <v>230000</v>
      </c>
      <c r="AT35" s="128">
        <f>IF(AL35&gt;0,AP35/AN35*100,"Not Avail.")</f>
        <v>100</v>
      </c>
      <c r="AU35" s="129">
        <f>IF($Z35="","",$Z35/$AT35*100)</f>
        <v>350</v>
      </c>
      <c r="AV35" s="129" t="str">
        <f>IF($AD35="",IF($AE35="","",($AD35+$AE35)),(($AD35+$AE35)/$AT35*100))</f>
        <v/>
      </c>
      <c r="AW35" s="129">
        <f>IF(AU35="","",SUM(AU35:AV35))</f>
        <v>350</v>
      </c>
      <c r="AX35" s="130">
        <f>IF(AU35="","",AA35-AU35)</f>
        <v>0</v>
      </c>
      <c r="AY35" s="130" t="str">
        <f>IF(AV35="","",(AF35+AG35)-AV35)</f>
        <v/>
      </c>
      <c r="AZ35" s="130">
        <f>IF(AI35&gt;0,AJ35-AW35,"New")</f>
        <v>0</v>
      </c>
      <c r="BA35" s="131">
        <f>G35</f>
        <v>39204</v>
      </c>
      <c r="BB35" s="132">
        <f>IF($G35&gt;0,($G35/$AP35),IF($H35&gt;0,(((43560/($H35/12))*$I35)/$AP35),0))</f>
        <v>0.17045217391304349</v>
      </c>
      <c r="BC35" s="133">
        <f>$AA35/(1/$BB35)</f>
        <v>59.658260869565218</v>
      </c>
      <c r="BD35" s="134">
        <f>(($AF35+$AG35)/(1/$BB35))</f>
        <v>0</v>
      </c>
      <c r="BE35" s="134">
        <f>BC35+BD35</f>
        <v>59.658260869565218</v>
      </c>
      <c r="BF35" s="134" t="str">
        <f>IF(BE35=L35,"yes","no")</f>
        <v>yes</v>
      </c>
      <c r="BG35" s="135">
        <f>IF(AN35="","",IF($G35&gt;0,($G35/AN35),IF($H35&gt;0,((((43560/($H35/12))*$I35)/$AN35)),0)))</f>
        <v>0.17045217391304349</v>
      </c>
      <c r="BH35" s="135">
        <f>IF($Z35="","",$Z35/(1/$BG35))</f>
        <v>59.658260869565218</v>
      </c>
      <c r="BI35" s="134">
        <f>(($AD35+$AE35)/(1/$BG35))</f>
        <v>0</v>
      </c>
      <c r="BJ35" s="136">
        <f>SUM(BH35:BI35)</f>
        <v>59.658260869565218</v>
      </c>
      <c r="BK35" s="119" t="str">
        <f>IF(K35=BJ35,"yes","no")</f>
        <v>yes</v>
      </c>
      <c r="BL35" s="135">
        <f>IF(BH35="","",IF(BH35=0,"",BC35-BH35))</f>
        <v>0</v>
      </c>
      <c r="BM35" s="135" t="str">
        <f>IF(BI35="","",IF(BI35=0,"",BD35-BI35))</f>
        <v/>
      </c>
      <c r="BN35" s="137">
        <f>IF(BL35="","",BE35-BJ35)</f>
        <v>0</v>
      </c>
      <c r="BO35" s="137">
        <f>S35-BN35</f>
        <v>0</v>
      </c>
      <c r="BP35" s="138">
        <f>Q35*(BA35/1000)</f>
        <v>59.658260869565211</v>
      </c>
    </row>
    <row r="36" spans="1:68" s="119" customFormat="1" ht="18" customHeight="1" x14ac:dyDescent="0.15">
      <c r="D36" s="139" t="s">
        <v>173</v>
      </c>
      <c r="E36" s="140" t="s">
        <v>72</v>
      </c>
      <c r="F36" s="141" t="s">
        <v>175</v>
      </c>
      <c r="G36" s="142">
        <f>IF($K$8&gt;0,$K$8,$L$8)</f>
        <v>39204</v>
      </c>
      <c r="H36" s="143">
        <f>$K$12</f>
        <v>40</v>
      </c>
      <c r="I36" s="144">
        <f>$L$12</f>
        <v>3</v>
      </c>
      <c r="J36" s="140" t="s">
        <v>72</v>
      </c>
      <c r="K36" s="145">
        <f>BJ36</f>
        <v>63.919565217391302</v>
      </c>
      <c r="L36" s="146">
        <f>BE36</f>
        <v>63.919565217391302</v>
      </c>
      <c r="M36" s="147">
        <f>BH36</f>
        <v>63.919565217391302</v>
      </c>
      <c r="N36" s="148">
        <f>BC36</f>
        <v>63.919565217391302</v>
      </c>
      <c r="O36" s="149">
        <f>IF(S36="New","New",(N36/M36)-1)</f>
        <v>0</v>
      </c>
      <c r="P36" s="150">
        <f>(AI36/AN36)*1000</f>
        <v>1.6304347826086956</v>
      </c>
      <c r="Q36" s="151">
        <f>(AJ36/AP36)*1000</f>
        <v>1.6304347826086956</v>
      </c>
      <c r="R36" s="152" t="str">
        <f>IF(S36="New","New",IF(AY36="","",(Q36/P36)-1))</f>
        <v/>
      </c>
      <c r="S36" s="153">
        <f>IF(K36="","New",IF(K36=0,"New",L36-K36))</f>
        <v>0</v>
      </c>
      <c r="T36" s="154">
        <f>IF(S36="New","",S36/K36)</f>
        <v>0</v>
      </c>
      <c r="V36" s="122" t="s">
        <v>72</v>
      </c>
      <c r="W36" s="120" t="s">
        <v>4</v>
      </c>
      <c r="Y36" s="123">
        <v>390</v>
      </c>
      <c r="Z36" s="123">
        <v>375</v>
      </c>
      <c r="AA36" s="123">
        <v>375</v>
      </c>
      <c r="AB36" s="158"/>
      <c r="AC36" s="123"/>
      <c r="AD36" s="158"/>
      <c r="AE36" s="123"/>
      <c r="AF36" s="158"/>
      <c r="AG36" s="123"/>
      <c r="AH36" s="124">
        <f>Y36+(AB36+AC36)</f>
        <v>390</v>
      </c>
      <c r="AI36" s="124">
        <f>Z36+(AD36+AE36)</f>
        <v>375</v>
      </c>
      <c r="AJ36" s="124">
        <f>AA36+(AF36+AG36)</f>
        <v>375</v>
      </c>
      <c r="AK36" s="125"/>
      <c r="AL36" s="125">
        <v>230000</v>
      </c>
      <c r="AM36" s="125"/>
      <c r="AN36" s="125">
        <v>230000</v>
      </c>
      <c r="AO36" s="125"/>
      <c r="AP36" s="125">
        <v>230000</v>
      </c>
      <c r="AQ36" s="127">
        <f>AL36</f>
        <v>230000</v>
      </c>
      <c r="AR36" s="128">
        <f>IF(AP36&gt;0,AP36/AL36*100,"Not Avail.")</f>
        <v>100</v>
      </c>
      <c r="AS36" s="127">
        <f>AN36</f>
        <v>230000</v>
      </c>
      <c r="AT36" s="128">
        <f>IF(AL36&gt;0,AP36/AN36*100,"Not Avail.")</f>
        <v>100</v>
      </c>
      <c r="AU36" s="129">
        <f>IF($Z36="","",$Z36/$AT36*100)</f>
        <v>375</v>
      </c>
      <c r="AV36" s="129" t="str">
        <f>IF($AD36="",IF($AE36="","",($AD36+$AE36)),(($AD36+$AE36)/$AT36*100))</f>
        <v/>
      </c>
      <c r="AW36" s="129">
        <f>IF(AU36="","",SUM(AU36:AV36))</f>
        <v>375</v>
      </c>
      <c r="AX36" s="130">
        <f>IF(AU36="","",AA36-AU36)</f>
        <v>0</v>
      </c>
      <c r="AY36" s="130" t="str">
        <f>IF(AV36="","",(AF36+AG36)-AV36)</f>
        <v/>
      </c>
      <c r="AZ36" s="130">
        <f>IF(AI36&gt;0,AJ36-AW36,"New")</f>
        <v>0</v>
      </c>
      <c r="BA36" s="131">
        <f>G36</f>
        <v>39204</v>
      </c>
      <c r="BB36" s="132">
        <f>IF($G36&gt;0,($G36/$AP36),IF($H36&gt;0,(((43560/($H36/12))*$I36)/$AP36),0))</f>
        <v>0.17045217391304349</v>
      </c>
      <c r="BC36" s="133">
        <f>$AA36/(1/$BB36)</f>
        <v>63.919565217391302</v>
      </c>
      <c r="BD36" s="134">
        <f>(($AF36+$AG36)/(1/$BB36))</f>
        <v>0</v>
      </c>
      <c r="BE36" s="134">
        <f>BC36+BD36</f>
        <v>63.919565217391302</v>
      </c>
      <c r="BF36" s="134" t="str">
        <f>IF(BE36=L36,"yes","no")</f>
        <v>yes</v>
      </c>
      <c r="BG36" s="135">
        <f>IF(AN36="","",IF($G36&gt;0,($G36/AN36),IF($H36&gt;0,((((43560/($H36/12))*$I36)/$AN36)),0)))</f>
        <v>0.17045217391304349</v>
      </c>
      <c r="BH36" s="135">
        <f>IF($Z36="","",$Z36/(1/$BG36))</f>
        <v>63.919565217391302</v>
      </c>
      <c r="BI36" s="134">
        <f>(($AD36+$AE36)/(1/$BG36))</f>
        <v>0</v>
      </c>
      <c r="BJ36" s="136">
        <f>SUM(BH36:BI36)</f>
        <v>63.919565217391302</v>
      </c>
      <c r="BK36" s="119" t="str">
        <f>IF(K36=BJ36,"yes","no")</f>
        <v>yes</v>
      </c>
      <c r="BL36" s="135">
        <f>IF(BH36="","",IF(BH36=0,"",BC36-BH36))</f>
        <v>0</v>
      </c>
      <c r="BM36" s="135" t="str">
        <f>IF(BI36="","",IF(BI36=0,"",BD36-BI36))</f>
        <v/>
      </c>
      <c r="BN36" s="137">
        <f>IF(BL36="","",BE36-BJ36)</f>
        <v>0</v>
      </c>
      <c r="BO36" s="137">
        <f>S36-BN36</f>
        <v>0</v>
      </c>
      <c r="BP36" s="138">
        <f>Q36*(BA36/1000)</f>
        <v>63.919565217391302</v>
      </c>
    </row>
    <row r="37" spans="1:68" s="119" customFormat="1" ht="18" customHeight="1" x14ac:dyDescent="0.15">
      <c r="D37" s="139" t="s">
        <v>173</v>
      </c>
      <c r="E37" s="140" t="s">
        <v>110</v>
      </c>
      <c r="F37" s="141" t="s">
        <v>176</v>
      </c>
      <c r="G37" s="142">
        <f>IF($K$8&gt;0,$K$8,$L$8)</f>
        <v>39204</v>
      </c>
      <c r="H37" s="143">
        <f>$K$12</f>
        <v>40</v>
      </c>
      <c r="I37" s="144">
        <f>$L$12</f>
        <v>3</v>
      </c>
      <c r="J37" s="140" t="s">
        <v>110</v>
      </c>
      <c r="K37" s="145">
        <f>BJ37</f>
        <v>69.88539130434782</v>
      </c>
      <c r="L37" s="146">
        <f>BE37</f>
        <v>69.88539130434782</v>
      </c>
      <c r="M37" s="147">
        <f>BH37</f>
        <v>69.88539130434782</v>
      </c>
      <c r="N37" s="148">
        <f>BC37</f>
        <v>69.88539130434782</v>
      </c>
      <c r="O37" s="149">
        <f>IF(S37="New","New",(N37/M37)-1)</f>
        <v>0</v>
      </c>
      <c r="P37" s="150">
        <f>(AI37/AN37)*1000</f>
        <v>1.7826086956521738</v>
      </c>
      <c r="Q37" s="151">
        <f>(AJ37/AP37)*1000</f>
        <v>1.7826086956521738</v>
      </c>
      <c r="R37" s="152" t="str">
        <f>IF(S37="New","New",IF(AY37="","",(Q37/P37)-1))</f>
        <v/>
      </c>
      <c r="S37" s="153">
        <f>IF(K37="","New",IF(K37=0,"New",L37-K37))</f>
        <v>0</v>
      </c>
      <c r="T37" s="154">
        <f>IF(S37="New","",S37/K37)</f>
        <v>0</v>
      </c>
      <c r="V37" s="122" t="s">
        <v>110</v>
      </c>
      <c r="W37" s="120" t="s">
        <v>4</v>
      </c>
      <c r="Y37" s="123"/>
      <c r="Z37" s="123">
        <v>410</v>
      </c>
      <c r="AA37" s="123">
        <v>410</v>
      </c>
      <c r="AB37" s="158"/>
      <c r="AC37" s="123"/>
      <c r="AD37" s="158"/>
      <c r="AE37" s="123"/>
      <c r="AF37" s="158"/>
      <c r="AG37" s="123"/>
      <c r="AH37" s="124">
        <f>Y37+(AB37+AC37)</f>
        <v>0</v>
      </c>
      <c r="AI37" s="124">
        <f>Z37+(AD37+AE37)</f>
        <v>410</v>
      </c>
      <c r="AJ37" s="124">
        <f>AA37+(AF37+AG37)</f>
        <v>410</v>
      </c>
      <c r="AK37" s="125"/>
      <c r="AL37" s="125">
        <v>230000</v>
      </c>
      <c r="AM37" s="125"/>
      <c r="AN37" s="125">
        <v>230000</v>
      </c>
      <c r="AO37" s="125"/>
      <c r="AP37" s="125">
        <v>230000</v>
      </c>
      <c r="AQ37" s="127">
        <f>AL37</f>
        <v>230000</v>
      </c>
      <c r="AR37" s="128">
        <f>IF(AP37&gt;0,AP37/AL37*100,"Not Avail.")</f>
        <v>100</v>
      </c>
      <c r="AS37" s="127">
        <f>AN37</f>
        <v>230000</v>
      </c>
      <c r="AT37" s="128">
        <f>IF(AL37&gt;0,AP37/AN37*100,"Not Avail.")</f>
        <v>100</v>
      </c>
      <c r="AU37" s="129">
        <f>IF($Z37="","",$Z37/$AT37*100)</f>
        <v>409.99999999999994</v>
      </c>
      <c r="AV37" s="129" t="str">
        <f>IF($AD37="",IF($AE37="","",($AD37+$AE37)),(($AD37+$AE37)/$AT37*100))</f>
        <v/>
      </c>
      <c r="AW37" s="129">
        <f>IF(AU37="","",SUM(AU37:AV37))</f>
        <v>409.99999999999994</v>
      </c>
      <c r="AX37" s="130">
        <f>IF(AU37="","",AA37-AU37)</f>
        <v>5.6843418860808015E-14</v>
      </c>
      <c r="AY37" s="130" t="str">
        <f>IF(AV37="","",(AF37+AG37)-AV37)</f>
        <v/>
      </c>
      <c r="AZ37" s="130">
        <f>IF(AI37&gt;0,AJ37-AW37,"New")</f>
        <v>5.6843418860808015E-14</v>
      </c>
      <c r="BA37" s="131">
        <f>G37</f>
        <v>39204</v>
      </c>
      <c r="BB37" s="132">
        <f>IF($G37&gt;0,($G37/$AP37),IF($H37&gt;0,(((43560/($H37/12))*$I37)/$AP37),0))</f>
        <v>0.17045217391304349</v>
      </c>
      <c r="BC37" s="133">
        <f>$AA37/(1/$BB37)</f>
        <v>69.88539130434782</v>
      </c>
      <c r="BD37" s="134">
        <f>(($AF37+$AG37)/(1/$BB37))</f>
        <v>0</v>
      </c>
      <c r="BE37" s="134">
        <f>BC37+BD37</f>
        <v>69.88539130434782</v>
      </c>
      <c r="BF37" s="134" t="str">
        <f>IF(BE37=L37,"yes","no")</f>
        <v>yes</v>
      </c>
      <c r="BG37" s="135">
        <f>IF(AN37="","",IF($G37&gt;0,($G37/AN37),IF($H37&gt;0,((((43560/($H37/12))*$I37)/$AN37)),0)))</f>
        <v>0.17045217391304349</v>
      </c>
      <c r="BH37" s="135">
        <f>IF($Z37="","",$Z37/(1/$BG37))</f>
        <v>69.88539130434782</v>
      </c>
      <c r="BI37" s="134">
        <f>(($AD37+$AE37)/(1/$BG37))</f>
        <v>0</v>
      </c>
      <c r="BJ37" s="136">
        <f>SUM(BH37:BI37)</f>
        <v>69.88539130434782</v>
      </c>
      <c r="BK37" s="119" t="str">
        <f>IF(K37=BJ37,"yes","no")</f>
        <v>yes</v>
      </c>
      <c r="BL37" s="135">
        <f>IF(BH37="","",IF(BH37=0,"",BC37-BH37))</f>
        <v>0</v>
      </c>
      <c r="BM37" s="135" t="str">
        <f>IF(BI37="","",IF(BI37=0,"",BD37-BI37))</f>
        <v/>
      </c>
      <c r="BN37" s="137">
        <f>IF(BL37="","",BE37-BJ37)</f>
        <v>0</v>
      </c>
      <c r="BO37" s="137">
        <f>S37-BN37</f>
        <v>0</v>
      </c>
      <c r="BP37" s="138">
        <f>Q37*(BA37/1000)</f>
        <v>69.88539130434782</v>
      </c>
    </row>
    <row r="38" spans="1:68" s="119" customFormat="1" ht="18" customHeight="1" x14ac:dyDescent="0.15">
      <c r="D38" s="139" t="s">
        <v>173</v>
      </c>
      <c r="E38" s="140" t="s">
        <v>87</v>
      </c>
      <c r="F38" s="141" t="s">
        <v>205</v>
      </c>
      <c r="G38" s="142">
        <f>IF($K$8&gt;0,$K$8,$L$8)</f>
        <v>39204</v>
      </c>
      <c r="H38" s="143">
        <f>$K$12</f>
        <v>40</v>
      </c>
      <c r="I38" s="144">
        <f>$L$12</f>
        <v>3</v>
      </c>
      <c r="J38" s="140" t="s">
        <v>110</v>
      </c>
      <c r="K38" s="145">
        <f>BJ38</f>
        <v>0</v>
      </c>
      <c r="L38" s="146">
        <f>BE38</f>
        <v>50.283391304347823</v>
      </c>
      <c r="M38" s="147" t="str">
        <f>BH38</f>
        <v/>
      </c>
      <c r="N38" s="148">
        <f>BC38</f>
        <v>50.283391304347823</v>
      </c>
      <c r="O38" s="149" t="str">
        <f>IF(S38="New","New",(N38/M38)-1)</f>
        <v>New</v>
      </c>
      <c r="P38" s="150">
        <f>(AI38/AN38)*1000</f>
        <v>0</v>
      </c>
      <c r="Q38" s="151">
        <f>(AJ38/AP38)*1000</f>
        <v>1.2826086956521738</v>
      </c>
      <c r="R38" s="152" t="str">
        <f>IF(S38="New","New",IF(AY38="","",(Q38/P38)-1))</f>
        <v>New</v>
      </c>
      <c r="S38" s="153" t="str">
        <f>IF(K38="","New",IF(K38=0,"New",L38-K38))</f>
        <v>New</v>
      </c>
      <c r="T38" s="154" t="str">
        <f>IF(S38="New","",S38/K38)</f>
        <v/>
      </c>
      <c r="V38" s="122" t="s">
        <v>87</v>
      </c>
      <c r="W38" s="120" t="s">
        <v>4</v>
      </c>
      <c r="Y38" s="123"/>
      <c r="Z38" s="123"/>
      <c r="AA38" s="123">
        <v>295</v>
      </c>
      <c r="AB38" s="158"/>
      <c r="AC38" s="123"/>
      <c r="AD38" s="158"/>
      <c r="AE38" s="123"/>
      <c r="AF38" s="158"/>
      <c r="AG38" s="123"/>
      <c r="AH38" s="124">
        <f>Y38+(AB38+AC38)</f>
        <v>0</v>
      </c>
      <c r="AI38" s="124">
        <f>Z38+(AD38+AE38)</f>
        <v>0</v>
      </c>
      <c r="AJ38" s="124">
        <f>AA38+(AF38+AG38)</f>
        <v>295</v>
      </c>
      <c r="AK38" s="125"/>
      <c r="AL38" s="125">
        <v>230000</v>
      </c>
      <c r="AM38" s="125"/>
      <c r="AN38" s="125">
        <v>230000</v>
      </c>
      <c r="AO38" s="125"/>
      <c r="AP38" s="125">
        <v>230000</v>
      </c>
      <c r="AQ38" s="127">
        <f>AL38</f>
        <v>230000</v>
      </c>
      <c r="AR38" s="128">
        <f>IF(AP38&gt;0,AP38/AL38*100,"Not Avail.")</f>
        <v>100</v>
      </c>
      <c r="AS38" s="127">
        <f>AN38</f>
        <v>230000</v>
      </c>
      <c r="AT38" s="128">
        <f>IF(AL38&gt;0,AP38/AN38*100,"Not Avail.")</f>
        <v>100</v>
      </c>
      <c r="AU38" s="129" t="str">
        <f>IF($Z38="","",$Z38/$AT38*100)</f>
        <v/>
      </c>
      <c r="AV38" s="129" t="str">
        <f>IF($AD38="",IF($AE38="","",($AD38+$AE38)),(($AD38+$AE38)/$AT38*100))</f>
        <v/>
      </c>
      <c r="AW38" s="129" t="str">
        <f>IF(AU38="","",SUM(AU38:AV38))</f>
        <v/>
      </c>
      <c r="AX38" s="130" t="str">
        <f>IF(AU38="","",AA38-AU38)</f>
        <v/>
      </c>
      <c r="AY38" s="130" t="str">
        <f>IF(AV38="","",(AF38+AG38)-AV38)</f>
        <v/>
      </c>
      <c r="AZ38" s="130" t="str">
        <f>IF(AI38&gt;0,AJ38-AW38,"New")</f>
        <v>New</v>
      </c>
      <c r="BA38" s="131">
        <f>G38</f>
        <v>39204</v>
      </c>
      <c r="BB38" s="132">
        <f>IF($G38&gt;0,($G38/$AP38),IF($H38&gt;0,(((43560/($H38/12))*$I38)/$AP38),0))</f>
        <v>0.17045217391304349</v>
      </c>
      <c r="BC38" s="133">
        <f>$AA38/(1/$BB38)</f>
        <v>50.283391304347823</v>
      </c>
      <c r="BD38" s="134">
        <f>(($AF38+$AG38)/(1/$BB38))</f>
        <v>0</v>
      </c>
      <c r="BE38" s="134">
        <f>BC38+BD38</f>
        <v>50.283391304347823</v>
      </c>
      <c r="BF38" s="134" t="str">
        <f>IF(BE38=L38,"yes","no")</f>
        <v>yes</v>
      </c>
      <c r="BG38" s="135">
        <f>IF(AN38="","",IF($G38&gt;0,($G38/AN38),IF($H38&gt;0,((((43560/($H38/12))*$I38)/$AN38)),0)))</f>
        <v>0.17045217391304349</v>
      </c>
      <c r="BH38" s="135" t="str">
        <f>IF($Z38="","",$Z38/(1/$BG38))</f>
        <v/>
      </c>
      <c r="BI38" s="134">
        <f>(($AD38+$AE38)/(1/$BG38))</f>
        <v>0</v>
      </c>
      <c r="BJ38" s="136">
        <f>SUM(BH38:BI38)</f>
        <v>0</v>
      </c>
      <c r="BK38" s="119" t="str">
        <f>IF(K38=BJ38,"yes","no")</f>
        <v>yes</v>
      </c>
      <c r="BL38" s="135" t="str">
        <f>IF(BH38="","",IF(BH38=0,"",BC38-BH38))</f>
        <v/>
      </c>
      <c r="BM38" s="135" t="str">
        <f>IF(BI38="","",IF(BI38=0,"",BD38-BI38))</f>
        <v/>
      </c>
      <c r="BN38" s="137" t="str">
        <f>IF(BL38="","",BE38-BJ38)</f>
        <v/>
      </c>
      <c r="BO38" s="137" t="e">
        <f>S38-BN38</f>
        <v>#VALUE!</v>
      </c>
      <c r="BP38" s="138">
        <f>Q38*(BA38/1000)</f>
        <v>50.283391304347823</v>
      </c>
    </row>
    <row r="39" spans="1:68" s="119" customFormat="1" ht="18" customHeight="1" x14ac:dyDescent="0.15">
      <c r="D39" s="139" t="s">
        <v>173</v>
      </c>
      <c r="E39" s="140" t="s">
        <v>110</v>
      </c>
      <c r="F39" s="141" t="s">
        <v>204</v>
      </c>
      <c r="G39" s="142">
        <f>IF($K$8&gt;0,$K$8,$L$8)</f>
        <v>39204</v>
      </c>
      <c r="H39" s="143">
        <f>$K$12</f>
        <v>40</v>
      </c>
      <c r="I39" s="144">
        <f>$L$12</f>
        <v>3</v>
      </c>
      <c r="J39" s="140" t="s">
        <v>110</v>
      </c>
      <c r="K39" s="145">
        <f>BJ39</f>
        <v>0</v>
      </c>
      <c r="L39" s="146">
        <f>BE39</f>
        <v>69.88539130434782</v>
      </c>
      <c r="M39" s="147" t="str">
        <f>BH39</f>
        <v/>
      </c>
      <c r="N39" s="148">
        <f>BC39</f>
        <v>69.88539130434782</v>
      </c>
      <c r="O39" s="149" t="str">
        <f>IF(S39="New","New",(N39/M39)-1)</f>
        <v>New</v>
      </c>
      <c r="P39" s="150">
        <f>(AI39/AN39)*1000</f>
        <v>0</v>
      </c>
      <c r="Q39" s="151">
        <f>(AJ39/AP39)*1000</f>
        <v>1.7826086956521738</v>
      </c>
      <c r="R39" s="152" t="str">
        <f>IF(S39="New","New",IF(AY39="","",(Q39/P39)-1))</f>
        <v>New</v>
      </c>
      <c r="S39" s="153" t="str">
        <f>IF(K39="","New",IF(K39=0,"New",L39-K39))</f>
        <v>New</v>
      </c>
      <c r="T39" s="154" t="str">
        <f>IF(S39="New","",S39/K39)</f>
        <v/>
      </c>
      <c r="V39" s="122" t="s">
        <v>110</v>
      </c>
      <c r="W39" s="120" t="s">
        <v>4</v>
      </c>
      <c r="Y39" s="123"/>
      <c r="Z39" s="123"/>
      <c r="AA39" s="123">
        <v>410</v>
      </c>
      <c r="AB39" s="158"/>
      <c r="AC39" s="123"/>
      <c r="AD39" s="158"/>
      <c r="AE39" s="123"/>
      <c r="AF39" s="158"/>
      <c r="AG39" s="123"/>
      <c r="AH39" s="124">
        <f>Y39+(AB39+AC39)</f>
        <v>0</v>
      </c>
      <c r="AI39" s="124">
        <f>Z39+(AC39+AD39)</f>
        <v>0</v>
      </c>
      <c r="AJ39" s="124">
        <f>AA39+(AF39+AG39)</f>
        <v>410</v>
      </c>
      <c r="AK39" s="125"/>
      <c r="AL39" s="125">
        <v>230000</v>
      </c>
      <c r="AM39" s="125"/>
      <c r="AN39" s="125">
        <v>230000</v>
      </c>
      <c r="AO39" s="125"/>
      <c r="AP39" s="125">
        <v>230000</v>
      </c>
      <c r="AQ39" s="127">
        <f>AL39</f>
        <v>230000</v>
      </c>
      <c r="AR39" s="128">
        <f>IF(AP39&gt;0,AP39/AL39*100,"Not Avail.")</f>
        <v>100</v>
      </c>
      <c r="AS39" s="127">
        <f>AN39</f>
        <v>230000</v>
      </c>
      <c r="AT39" s="128">
        <f>IF(AL39&gt;0,AP39/AN39*100,"Not Avail.")</f>
        <v>100</v>
      </c>
      <c r="AU39" s="129" t="str">
        <f>IF($Z39="","",$Z39/$AT39*100)</f>
        <v/>
      </c>
      <c r="AV39" s="129" t="str">
        <f>IF($AD39="",IF($AE39="","",($AD39+$AE39)),(($AD39+$AE39)/$AT39*100))</f>
        <v/>
      </c>
      <c r="AW39" s="129" t="str">
        <f>IF(AU39="","",SUM(AU39:AV39))</f>
        <v/>
      </c>
      <c r="AX39" s="130" t="str">
        <f>IF(AU39="","",AA39-AU39)</f>
        <v/>
      </c>
      <c r="AY39" s="130" t="str">
        <f>IF(AV39="","",(AF39+AG39)-AV39)</f>
        <v/>
      </c>
      <c r="AZ39" s="130" t="str">
        <f>IF(AI39&gt;0,AJ39-AW39,"New")</f>
        <v>New</v>
      </c>
      <c r="BA39" s="131">
        <f>G39</f>
        <v>39204</v>
      </c>
      <c r="BB39" s="132">
        <f>IF($G39&gt;0,($G39/$AP39),IF($H39&gt;0,(((43560/($H39/12))*$I39)/$AP39),0))</f>
        <v>0.17045217391304349</v>
      </c>
      <c r="BC39" s="133">
        <f>$AA39/(1/$BB39)</f>
        <v>69.88539130434782</v>
      </c>
      <c r="BD39" s="134">
        <f>(($AF39+$AG39)/(1/$BB39))</f>
        <v>0</v>
      </c>
      <c r="BE39" s="134">
        <f>BC39+BD39</f>
        <v>69.88539130434782</v>
      </c>
      <c r="BF39" s="134" t="str">
        <f>IF(BE39=L39,"yes","no")</f>
        <v>yes</v>
      </c>
      <c r="BG39" s="135">
        <f>IF(AN39="","",IF($G39&gt;0,($G39/AN39),IF($H39&gt;0,((((43560/($H39/12))*$I39)/$AN39)),0)))</f>
        <v>0.17045217391304349</v>
      </c>
      <c r="BH39" s="135" t="str">
        <f>IF($Z39="","",$Z39/(1/$BG39))</f>
        <v/>
      </c>
      <c r="BI39" s="134">
        <f>(($AD39+$AE39)/(1/$BG39))</f>
        <v>0</v>
      </c>
      <c r="BJ39" s="136">
        <f>SUM(BH39:BI39)</f>
        <v>0</v>
      </c>
      <c r="BK39" s="119" t="str">
        <f>IF(K39=BJ39,"yes","no")</f>
        <v>yes</v>
      </c>
      <c r="BL39" s="135" t="str">
        <f>IF(BH39="","",IF(BH39=0,"",BC39-BH39))</f>
        <v/>
      </c>
      <c r="BM39" s="135" t="str">
        <f>IF(BI39="","",IF(BI39=0,"",BD39-BI39))</f>
        <v/>
      </c>
      <c r="BN39" s="137" t="str">
        <f>IF(BL39="","",BE39-BJ39)</f>
        <v/>
      </c>
      <c r="BO39" s="137" t="e">
        <f>S39-BN39</f>
        <v>#VALUE!</v>
      </c>
      <c r="BP39" s="138">
        <f>Q39*(BA39/1000)</f>
        <v>69.88539130434782</v>
      </c>
    </row>
    <row r="40" spans="1:68" s="119" customFormat="1" ht="18" customHeight="1" x14ac:dyDescent="0.15">
      <c r="D40" s="139" t="s">
        <v>173</v>
      </c>
      <c r="E40" s="140" t="s">
        <v>110</v>
      </c>
      <c r="F40" s="141" t="s">
        <v>177</v>
      </c>
      <c r="G40" s="142">
        <f>IF($K$8&gt;0,$K$8,$L$8)</f>
        <v>39204</v>
      </c>
      <c r="H40" s="143">
        <f>$K$12</f>
        <v>40</v>
      </c>
      <c r="I40" s="144">
        <f>$L$12</f>
        <v>3</v>
      </c>
      <c r="J40" s="140" t="s">
        <v>110</v>
      </c>
      <c r="K40" s="145">
        <f>BJ40</f>
        <v>69.88539130434782</v>
      </c>
      <c r="L40" s="146">
        <f>BE40</f>
        <v>67.328608695652179</v>
      </c>
      <c r="M40" s="147">
        <f>BH40</f>
        <v>69.88539130434782</v>
      </c>
      <c r="N40" s="148">
        <f>BC40</f>
        <v>67.328608695652179</v>
      </c>
      <c r="O40" s="149">
        <f>IF(S40="New","New",(N40/M40)-1)</f>
        <v>-3.6585365853658347E-2</v>
      </c>
      <c r="P40" s="150">
        <f>(AI40/AN40)*1000</f>
        <v>1.7826086956521738</v>
      </c>
      <c r="Q40" s="151">
        <f>(AJ40/AP40)*1000</f>
        <v>1.7173913043478259</v>
      </c>
      <c r="R40" s="152" t="str">
        <f>IF(S40="New","New",IF(AY40="","",(Q40/P40)-1))</f>
        <v/>
      </c>
      <c r="S40" s="153">
        <f>IF(K40="","New",IF(K40=0,"New",L40-K40))</f>
        <v>-2.5567826086956416</v>
      </c>
      <c r="T40" s="154">
        <f>IF(S40="New","",S40/K40)</f>
        <v>-3.6585365853658389E-2</v>
      </c>
      <c r="V40" s="122" t="s">
        <v>110</v>
      </c>
      <c r="W40" s="120" t="s">
        <v>4</v>
      </c>
      <c r="Y40" s="123">
        <v>410</v>
      </c>
      <c r="Z40" s="123">
        <v>410</v>
      </c>
      <c r="AA40" s="123">
        <v>395</v>
      </c>
      <c r="AB40" s="158"/>
      <c r="AC40" s="123"/>
      <c r="AD40" s="158"/>
      <c r="AE40" s="123"/>
      <c r="AF40" s="158"/>
      <c r="AG40" s="123"/>
      <c r="AH40" s="124">
        <f>Y40+(AB40+AC40)</f>
        <v>410</v>
      </c>
      <c r="AI40" s="124">
        <f>Z40+(AD40+AE40)</f>
        <v>410</v>
      </c>
      <c r="AJ40" s="124">
        <f>AA40+(AF40+AG40)</f>
        <v>395</v>
      </c>
      <c r="AK40" s="125"/>
      <c r="AL40" s="125">
        <v>230000</v>
      </c>
      <c r="AM40" s="125"/>
      <c r="AN40" s="125">
        <v>230000</v>
      </c>
      <c r="AO40" s="125"/>
      <c r="AP40" s="125">
        <v>230000</v>
      </c>
      <c r="AQ40" s="127">
        <f>AL40</f>
        <v>230000</v>
      </c>
      <c r="AR40" s="128">
        <f>IF(AP40&gt;0,AP40/AL40*100,"Not Avail.")</f>
        <v>100</v>
      </c>
      <c r="AS40" s="127">
        <f>AN40</f>
        <v>230000</v>
      </c>
      <c r="AT40" s="128">
        <f>IF(AL40&gt;0,AP40/AN40*100,"Not Avail.")</f>
        <v>100</v>
      </c>
      <c r="AU40" s="129">
        <f>IF($Z40="","",$Z40/$AT40*100)</f>
        <v>409.99999999999994</v>
      </c>
      <c r="AV40" s="129" t="str">
        <f>IF($AD40="",IF($AE40="","",($AD40+$AE40)),(($AD40+$AE40)/$AT40*100))</f>
        <v/>
      </c>
      <c r="AW40" s="129">
        <f>IF(AU40="","",SUM(AU40:AV40))</f>
        <v>409.99999999999994</v>
      </c>
      <c r="AX40" s="130">
        <f>IF(AU40="","",AA40-AU40)</f>
        <v>-14.999999999999943</v>
      </c>
      <c r="AY40" s="130" t="str">
        <f>IF(AV40="","",(AF40+AG40)-AV40)</f>
        <v/>
      </c>
      <c r="AZ40" s="130">
        <f>IF(AI40&gt;0,AJ40-AW40,"New")</f>
        <v>-14.999999999999943</v>
      </c>
      <c r="BA40" s="131">
        <f>G40</f>
        <v>39204</v>
      </c>
      <c r="BB40" s="132">
        <f>IF($G40&gt;0,($G40/$AP40),IF($H40&gt;0,(((43560/($H40/12))*$I40)/$AP40),0))</f>
        <v>0.17045217391304349</v>
      </c>
      <c r="BC40" s="133">
        <f>$AA40/(1/$BB40)</f>
        <v>67.328608695652179</v>
      </c>
      <c r="BD40" s="134">
        <f>(($AF40+$AG40)/(1/$BB40))</f>
        <v>0</v>
      </c>
      <c r="BE40" s="134">
        <f>BC40+BD40</f>
        <v>67.328608695652179</v>
      </c>
      <c r="BF40" s="134" t="str">
        <f>IF(BE40=L40,"yes","no")</f>
        <v>yes</v>
      </c>
      <c r="BG40" s="135">
        <f>IF(AN40="","",IF($G40&gt;0,($G40/AN40),IF($H40&gt;0,((((43560/($H40/12))*$I40)/$AN40)),0)))</f>
        <v>0.17045217391304349</v>
      </c>
      <c r="BH40" s="135">
        <f>IF($Z40="","",$Z40/(1/$BG40))</f>
        <v>69.88539130434782</v>
      </c>
      <c r="BI40" s="134">
        <f>(($AD40+$AE40)/(1/$BG40))</f>
        <v>0</v>
      </c>
      <c r="BJ40" s="136">
        <f>SUM(BH40:BI40)</f>
        <v>69.88539130434782</v>
      </c>
      <c r="BK40" s="119" t="str">
        <f>IF(K40=BJ40,"yes","no")</f>
        <v>yes</v>
      </c>
      <c r="BL40" s="135">
        <f>IF(BH40="","",IF(BH40=0,"",BC40-BH40))</f>
        <v>-2.5567826086956416</v>
      </c>
      <c r="BM40" s="135" t="str">
        <f>IF(BI40="","",IF(BI40=0,"",BD40-BI40))</f>
        <v/>
      </c>
      <c r="BN40" s="137">
        <f>IF(BL40="","",BE40-BJ40)</f>
        <v>-2.5567826086956416</v>
      </c>
      <c r="BO40" s="137">
        <f>S40-BN40</f>
        <v>0</v>
      </c>
      <c r="BP40" s="138">
        <f>Q40*(BA40/1000)</f>
        <v>67.328608695652164</v>
      </c>
    </row>
    <row r="41" spans="1:68" s="119" customFormat="1" ht="18" customHeight="1" x14ac:dyDescent="0.15">
      <c r="D41" s="139" t="s">
        <v>173</v>
      </c>
      <c r="E41" s="140" t="s">
        <v>110</v>
      </c>
      <c r="F41" s="141" t="s">
        <v>178</v>
      </c>
      <c r="G41" s="142">
        <f>IF($K$8&gt;0,$K$8,$L$8)</f>
        <v>39204</v>
      </c>
      <c r="H41" s="143">
        <f>$K$12</f>
        <v>40</v>
      </c>
      <c r="I41" s="144">
        <f>$L$12</f>
        <v>3</v>
      </c>
      <c r="J41" s="140" t="s">
        <v>110</v>
      </c>
      <c r="K41" s="145">
        <f>BJ41</f>
        <v>69.88539130434782</v>
      </c>
      <c r="L41" s="146">
        <f>BE41</f>
        <v>69.88539130434782</v>
      </c>
      <c r="M41" s="147">
        <f>BH41</f>
        <v>69.88539130434782</v>
      </c>
      <c r="N41" s="148">
        <f>BC41</f>
        <v>69.88539130434782</v>
      </c>
      <c r="O41" s="149">
        <f>IF(S41="New","New",(N41/M41)-1)</f>
        <v>0</v>
      </c>
      <c r="P41" s="150">
        <f>(AI41/AN41)*1000</f>
        <v>1.7826086956521738</v>
      </c>
      <c r="Q41" s="151">
        <f>(AJ41/AP41)*1000</f>
        <v>1.7826086956521738</v>
      </c>
      <c r="R41" s="152" t="str">
        <f>IF(S41="New","New",IF(AY41="","",(Q41/P41)-1))</f>
        <v/>
      </c>
      <c r="S41" s="153">
        <f>IF(K41="","New",IF(K41=0,"New",L41-K41))</f>
        <v>0</v>
      </c>
      <c r="T41" s="154">
        <f>IF(S41="New","",S41/K41)</f>
        <v>0</v>
      </c>
      <c r="V41" s="122" t="s">
        <v>110</v>
      </c>
      <c r="W41" s="120" t="s">
        <v>4</v>
      </c>
      <c r="Y41" s="123">
        <v>410</v>
      </c>
      <c r="Z41" s="123">
        <v>410</v>
      </c>
      <c r="AA41" s="123">
        <v>410</v>
      </c>
      <c r="AB41" s="158"/>
      <c r="AC41" s="123"/>
      <c r="AD41" s="158"/>
      <c r="AE41" s="123"/>
      <c r="AF41" s="158"/>
      <c r="AG41" s="123"/>
      <c r="AH41" s="124">
        <f>Y41+(AB41+AC41)</f>
        <v>410</v>
      </c>
      <c r="AI41" s="124">
        <f>Z41+(AD41+AE41)</f>
        <v>410</v>
      </c>
      <c r="AJ41" s="124">
        <f>AA41+(AF41+AG41)</f>
        <v>410</v>
      </c>
      <c r="AK41" s="125"/>
      <c r="AL41" s="125">
        <v>230000</v>
      </c>
      <c r="AM41" s="125"/>
      <c r="AN41" s="125">
        <v>230000</v>
      </c>
      <c r="AO41" s="125"/>
      <c r="AP41" s="125">
        <v>230000</v>
      </c>
      <c r="AQ41" s="127">
        <f>AL41</f>
        <v>230000</v>
      </c>
      <c r="AR41" s="128">
        <f>IF(AP41&gt;0,AP41/AL41*100,"Not Avail.")</f>
        <v>100</v>
      </c>
      <c r="AS41" s="127">
        <f>AN41</f>
        <v>230000</v>
      </c>
      <c r="AT41" s="128">
        <f>IF(AL41&gt;0,AP41/AN41*100,"Not Avail.")</f>
        <v>100</v>
      </c>
      <c r="AU41" s="129">
        <f>IF($Z41="","",$Z41/$AT41*100)</f>
        <v>409.99999999999994</v>
      </c>
      <c r="AV41" s="129" t="str">
        <f>IF($AD41="",IF($AE41="","",($AD41+$AE41)),(($AD41+$AE41)/$AT41*100))</f>
        <v/>
      </c>
      <c r="AW41" s="129">
        <f>IF(AU41="","",SUM(AU41:AV41))</f>
        <v>409.99999999999994</v>
      </c>
      <c r="AX41" s="130">
        <f>IF(AU41="","",AA41-AU41)</f>
        <v>5.6843418860808015E-14</v>
      </c>
      <c r="AY41" s="130" t="str">
        <f>IF(AV41="","",(AF41+AG41)-AV41)</f>
        <v/>
      </c>
      <c r="AZ41" s="130">
        <f>IF(AI41&gt;0,AJ41-AW41,"New")</f>
        <v>5.6843418860808015E-14</v>
      </c>
      <c r="BA41" s="131">
        <f>G41</f>
        <v>39204</v>
      </c>
      <c r="BB41" s="132">
        <f>IF($G41&gt;0,($G41/$AP41),IF($H41&gt;0,(((43560/($H41/12))*$I41)/$AP41),0))</f>
        <v>0.17045217391304349</v>
      </c>
      <c r="BC41" s="133">
        <f>$AA41/(1/$BB41)</f>
        <v>69.88539130434782</v>
      </c>
      <c r="BD41" s="134">
        <f>(($AF41+$AG41)/(1/$BB41))</f>
        <v>0</v>
      </c>
      <c r="BE41" s="134">
        <f>BC41+BD41</f>
        <v>69.88539130434782</v>
      </c>
      <c r="BF41" s="134" t="str">
        <f>IF(BE41=L41,"yes","no")</f>
        <v>yes</v>
      </c>
      <c r="BG41" s="135">
        <f>IF(AN41="","",IF($G41&gt;0,($G41/AN41),IF($H41&gt;0,((((43560/($H41/12))*$I41)/$AN41)),0)))</f>
        <v>0.17045217391304349</v>
      </c>
      <c r="BH41" s="135">
        <f>IF($Z41="","",$Z41/(1/$BG41))</f>
        <v>69.88539130434782</v>
      </c>
      <c r="BI41" s="134">
        <f>(($AD41+$AE41)/(1/$BG41))</f>
        <v>0</v>
      </c>
      <c r="BJ41" s="136">
        <f>SUM(BH41:BI41)</f>
        <v>69.88539130434782</v>
      </c>
      <c r="BK41" s="119" t="str">
        <f>IF(K41=BJ41,"yes","no")</f>
        <v>yes</v>
      </c>
      <c r="BL41" s="135">
        <f>IF(BH41="","",IF(BH41=0,"",BC41-BH41))</f>
        <v>0</v>
      </c>
      <c r="BM41" s="135" t="str">
        <f>IF(BI41="","",IF(BI41=0,"",BD41-BI41))</f>
        <v/>
      </c>
      <c r="BN41" s="137">
        <f>IF(BL41="","",BE41-BJ41)</f>
        <v>0</v>
      </c>
      <c r="BO41" s="137">
        <f>S41-BN41</f>
        <v>0</v>
      </c>
      <c r="BP41" s="138">
        <f>Q41*(BA41/1000)</f>
        <v>69.88539130434782</v>
      </c>
    </row>
    <row r="42" spans="1:68" s="119" customFormat="1" ht="18" customHeight="1" x14ac:dyDescent="0.15">
      <c r="D42" s="139" t="s">
        <v>173</v>
      </c>
      <c r="E42" s="140" t="s">
        <v>110</v>
      </c>
      <c r="F42" s="141" t="s">
        <v>179</v>
      </c>
      <c r="G42" s="142">
        <f>IF($K$8&gt;0,$K$8,$L$8)</f>
        <v>39204</v>
      </c>
      <c r="H42" s="143">
        <f>$K$12</f>
        <v>40</v>
      </c>
      <c r="I42" s="144">
        <f>$L$12</f>
        <v>3</v>
      </c>
      <c r="J42" s="140" t="s">
        <v>110</v>
      </c>
      <c r="K42" s="145">
        <f>BJ42</f>
        <v>69.88539130434782</v>
      </c>
      <c r="L42" s="146">
        <f>BE42</f>
        <v>69.033130434782606</v>
      </c>
      <c r="M42" s="147">
        <f>BH42</f>
        <v>69.88539130434782</v>
      </c>
      <c r="N42" s="148">
        <f>BC42</f>
        <v>69.033130434782606</v>
      </c>
      <c r="O42" s="149">
        <f>IF(S42="New","New",(N42/M42)-1)</f>
        <v>-1.2195121951219412E-2</v>
      </c>
      <c r="P42" s="150">
        <f>(AI42/AN42)*1000</f>
        <v>1.7826086956521738</v>
      </c>
      <c r="Q42" s="151">
        <f>(AJ42/AP42)*1000</f>
        <v>1.7608695652173914</v>
      </c>
      <c r="R42" s="152" t="str">
        <f>IF(S42="New","New",IF(AY42="","",(Q42/P42)-1))</f>
        <v/>
      </c>
      <c r="S42" s="153">
        <f>IF(K42="","New",IF(K42=0,"New",L42-K42))</f>
        <v>-0.85226086956521385</v>
      </c>
      <c r="T42" s="154">
        <f>IF(S42="New","",S42/K42)</f>
        <v>-1.2195121951219462E-2</v>
      </c>
      <c r="V42" s="122" t="s">
        <v>110</v>
      </c>
      <c r="W42" s="120" t="s">
        <v>4</v>
      </c>
      <c r="Y42" s="123"/>
      <c r="Z42" s="123">
        <v>410</v>
      </c>
      <c r="AA42" s="123">
        <v>405</v>
      </c>
      <c r="AB42" s="158"/>
      <c r="AC42" s="123"/>
      <c r="AD42" s="158"/>
      <c r="AE42" s="123"/>
      <c r="AF42" s="158"/>
      <c r="AG42" s="123"/>
      <c r="AH42" s="124">
        <f>Y42+(AB42+AC42)</f>
        <v>0</v>
      </c>
      <c r="AI42" s="124">
        <f>Z42+(AD42+AE42)</f>
        <v>410</v>
      </c>
      <c r="AJ42" s="124">
        <f>AA42+(AF42+AG42)</f>
        <v>405</v>
      </c>
      <c r="AK42" s="125"/>
      <c r="AL42" s="125">
        <v>230000</v>
      </c>
      <c r="AM42" s="125"/>
      <c r="AN42" s="125">
        <v>230000</v>
      </c>
      <c r="AO42" s="125"/>
      <c r="AP42" s="125">
        <v>230000</v>
      </c>
      <c r="AQ42" s="127">
        <f>AL42</f>
        <v>230000</v>
      </c>
      <c r="AR42" s="128">
        <f>IF(AP42&gt;0,AP42/AL42*100,"Not Avail.")</f>
        <v>100</v>
      </c>
      <c r="AS42" s="127">
        <f>AN42</f>
        <v>230000</v>
      </c>
      <c r="AT42" s="128">
        <f>IF(AL42&gt;0,AP42/AN42*100,"Not Avail.")</f>
        <v>100</v>
      </c>
      <c r="AU42" s="129">
        <f>IF($Z42="","",$Z42/$AT42*100)</f>
        <v>409.99999999999994</v>
      </c>
      <c r="AV42" s="129" t="str">
        <f>IF($AD42="",IF($AE42="","",($AD42+$AE42)),(($AD42+$AE42)/$AT42*100))</f>
        <v/>
      </c>
      <c r="AW42" s="129">
        <f>IF(AU42="","",SUM(AU42:AV42))</f>
        <v>409.99999999999994</v>
      </c>
      <c r="AX42" s="130">
        <f>IF(AU42="","",AA42-AU42)</f>
        <v>-4.9999999999999432</v>
      </c>
      <c r="AY42" s="130" t="str">
        <f>IF(AV42="","",(AF42+AG42)-AV42)</f>
        <v/>
      </c>
      <c r="AZ42" s="130">
        <f>IF(AI42&gt;0,AJ42-AW42,"New")</f>
        <v>-4.9999999999999432</v>
      </c>
      <c r="BA42" s="131">
        <f>G42</f>
        <v>39204</v>
      </c>
      <c r="BB42" s="132">
        <f>IF($G42&gt;0,($G42/$AP42),IF($H42&gt;0,(((43560/($H42/12))*$I42)/$AP42),0))</f>
        <v>0.17045217391304349</v>
      </c>
      <c r="BC42" s="133">
        <f>$AA42/(1/$BB42)</f>
        <v>69.033130434782606</v>
      </c>
      <c r="BD42" s="134">
        <f>(($AF42+$AG42)/(1/$BB42))</f>
        <v>0</v>
      </c>
      <c r="BE42" s="134">
        <f>BC42+BD42</f>
        <v>69.033130434782606</v>
      </c>
      <c r="BF42" s="134" t="str">
        <f>IF(BE42=L42,"yes","no")</f>
        <v>yes</v>
      </c>
      <c r="BG42" s="135">
        <f>IF(AN42="","",IF($G42&gt;0,($G42/AN42),IF($H42&gt;0,((((43560/($H42/12))*$I42)/$AN42)),0)))</f>
        <v>0.17045217391304349</v>
      </c>
      <c r="BH42" s="135">
        <f>IF($Z42="","",$Z42/(1/$BG42))</f>
        <v>69.88539130434782</v>
      </c>
      <c r="BI42" s="134">
        <f>(($AD42+$AE42)/(1/$BG42))</f>
        <v>0</v>
      </c>
      <c r="BJ42" s="136">
        <f>SUM(BH42:BI42)</f>
        <v>69.88539130434782</v>
      </c>
      <c r="BK42" s="119" t="str">
        <f>IF(K42=BJ42,"yes","no")</f>
        <v>yes</v>
      </c>
      <c r="BL42" s="135">
        <f>IF(BH42="","",IF(BH42=0,"",BC42-BH42))</f>
        <v>-0.85226086956521385</v>
      </c>
      <c r="BM42" s="135" t="str">
        <f>IF(BI42="","",IF(BI42=0,"",BD42-BI42))</f>
        <v/>
      </c>
      <c r="BN42" s="137">
        <f>IF(BL42="","",BE42-BJ42)</f>
        <v>-0.85226086956521385</v>
      </c>
      <c r="BO42" s="137">
        <f>S42-BN42</f>
        <v>0</v>
      </c>
      <c r="BP42" s="138">
        <f>Q42*(BA42/1000)</f>
        <v>69.033130434782606</v>
      </c>
    </row>
    <row r="43" spans="1:68" s="119" customFormat="1" ht="18" customHeight="1" x14ac:dyDescent="0.15">
      <c r="D43" s="139" t="s">
        <v>88</v>
      </c>
      <c r="E43" s="140" t="s">
        <v>22</v>
      </c>
      <c r="F43" s="141" t="s">
        <v>89</v>
      </c>
      <c r="G43" s="142">
        <f>IF($K$8&gt;0,$K$8,$L$8)</f>
        <v>39204</v>
      </c>
      <c r="H43" s="143">
        <f>$K$12</f>
        <v>40</v>
      </c>
      <c r="I43" s="144">
        <f>$L$12</f>
        <v>3</v>
      </c>
      <c r="J43" s="140" t="s">
        <v>22</v>
      </c>
      <c r="K43" s="145">
        <f>BJ43</f>
        <v>15.681600000000001</v>
      </c>
      <c r="L43" s="146">
        <f>BE43</f>
        <v>19.602000000000004</v>
      </c>
      <c r="M43" s="147">
        <f>BH43</f>
        <v>15.681600000000001</v>
      </c>
      <c r="N43" s="148">
        <f>BC43</f>
        <v>19.602000000000004</v>
      </c>
      <c r="O43" s="149">
        <f>IF(S43="New","New",(N43/M43)-1)</f>
        <v>0.25000000000000022</v>
      </c>
      <c r="P43" s="150">
        <f>(AI43/AN43)*1000</f>
        <v>0.4</v>
      </c>
      <c r="Q43" s="151">
        <f>(AJ43/AP43)*1000</f>
        <v>0.5</v>
      </c>
      <c r="R43" s="152" t="str">
        <f>IF(S43="New","New",IF(AY43="","",(Q43/P43)-1))</f>
        <v/>
      </c>
      <c r="S43" s="153">
        <f>IF(K43="","New",IF(K43=0,"New",L43-K43))</f>
        <v>3.9204000000000025</v>
      </c>
      <c r="T43" s="154">
        <f>IF(S43="New","",S43/K43)</f>
        <v>0.25000000000000017</v>
      </c>
      <c r="V43" s="122" t="s">
        <v>22</v>
      </c>
      <c r="W43" s="120" t="s">
        <v>5</v>
      </c>
      <c r="Y43" s="123">
        <v>65</v>
      </c>
      <c r="Z43" s="123">
        <v>100</v>
      </c>
      <c r="AA43" s="219">
        <v>125</v>
      </c>
      <c r="AB43" s="123"/>
      <c r="AC43" s="123"/>
      <c r="AD43" s="123"/>
      <c r="AE43" s="123"/>
      <c r="AF43" s="123"/>
      <c r="AG43" s="123"/>
      <c r="AH43" s="124">
        <f>Y43+(AB43+AC43)</f>
        <v>65</v>
      </c>
      <c r="AI43" s="124">
        <f>Z43+(AD43+AE43)</f>
        <v>100</v>
      </c>
      <c r="AJ43" s="124">
        <f>AA43+(AF43+AG43)</f>
        <v>125</v>
      </c>
      <c r="AK43" s="125">
        <v>5000</v>
      </c>
      <c r="AL43" s="126">
        <v>250000</v>
      </c>
      <c r="AM43" s="125">
        <v>5000</v>
      </c>
      <c r="AN43" s="126">
        <v>250000</v>
      </c>
      <c r="AO43" s="125">
        <v>5000</v>
      </c>
      <c r="AP43" s="126">
        <v>250000</v>
      </c>
      <c r="AQ43" s="127">
        <f>AL43</f>
        <v>250000</v>
      </c>
      <c r="AR43" s="128">
        <f>IF(AP43&gt;0,AP43/AL43*100,"Not Avail.")</f>
        <v>100</v>
      </c>
      <c r="AS43" s="127">
        <f>AN43</f>
        <v>250000</v>
      </c>
      <c r="AT43" s="128">
        <f>IF(AL43&gt;0,AP43/AN43*100,"Not Avail.")</f>
        <v>100</v>
      </c>
      <c r="AU43" s="129">
        <f>IF($Z43="","",$Z43/$AT43*100)</f>
        <v>100</v>
      </c>
      <c r="AV43" s="129" t="str">
        <f>IF($AD43="",IF($AE43="","",($AD43+$AE43)),(($AD43+$AE43)/$AT43*100))</f>
        <v/>
      </c>
      <c r="AW43" s="129">
        <f>IF(AU43="","",SUM(AU43:AV43))</f>
        <v>100</v>
      </c>
      <c r="AX43" s="130">
        <f>IF(AU43="","",AA43-AU43)</f>
        <v>25</v>
      </c>
      <c r="AY43" s="130" t="str">
        <f>IF(AV43="","",(AF43+AG43)-AV43)</f>
        <v/>
      </c>
      <c r="AZ43" s="130">
        <f>IF(AI43&gt;0,AJ43-AW43,"New")</f>
        <v>25</v>
      </c>
      <c r="BA43" s="131">
        <f>G43</f>
        <v>39204</v>
      </c>
      <c r="BB43" s="132">
        <f>IF($G43&gt;0,($G43/$AP43),IF($H43&gt;0,(((43560/($H43/12))*$I43)/$AP43),0))</f>
        <v>0.15681600000000001</v>
      </c>
      <c r="BC43" s="133">
        <f>$AA43/(1/$BB43)</f>
        <v>19.602000000000004</v>
      </c>
      <c r="BD43" s="134">
        <f>(($AF43+$AG43)/(1/$BB43))</f>
        <v>0</v>
      </c>
      <c r="BE43" s="134">
        <f>BC43+BD43</f>
        <v>19.602000000000004</v>
      </c>
      <c r="BF43" s="134" t="str">
        <f>IF(BE43=L43,"yes","no")</f>
        <v>yes</v>
      </c>
      <c r="BG43" s="135">
        <f>IF(AN43="","",IF($G43&gt;0,($G43/AN43),IF($H43&gt;0,((((43560/($H43/12))*$I43)/$AN43)),0)))</f>
        <v>0.15681600000000001</v>
      </c>
      <c r="BH43" s="135">
        <f>IF($Z43="","",$Z43/(1/$BG43))</f>
        <v>15.681600000000001</v>
      </c>
      <c r="BI43" s="134">
        <f>(($AD43+$AE43)/(1/$BG43))</f>
        <v>0</v>
      </c>
      <c r="BJ43" s="136">
        <f>SUM(BH43:BI43)</f>
        <v>15.681600000000001</v>
      </c>
      <c r="BK43" s="119" t="str">
        <f>IF(K43=BJ43,"yes","no")</f>
        <v>yes</v>
      </c>
      <c r="BL43" s="135">
        <f>IF(BH43="","",IF(BH43=0,"",BC43-BH43))</f>
        <v>3.9204000000000025</v>
      </c>
      <c r="BM43" s="135" t="str">
        <f>IF(BI43="","",IF(BI43=0,"",BD43-BI43))</f>
        <v/>
      </c>
      <c r="BN43" s="137">
        <f>IF(BL43="","",BE43-BJ43)</f>
        <v>3.9204000000000025</v>
      </c>
      <c r="BO43" s="137">
        <f>S43-BN43</f>
        <v>0</v>
      </c>
      <c r="BP43" s="138">
        <f>Q43*(BA43/1000)</f>
        <v>19.602</v>
      </c>
    </row>
    <row r="44" spans="1:68" s="119" customFormat="1" ht="18" customHeight="1" x14ac:dyDescent="0.15">
      <c r="D44" s="139" t="s">
        <v>88</v>
      </c>
      <c r="E44" s="140" t="s">
        <v>22</v>
      </c>
      <c r="F44" s="141" t="s">
        <v>168</v>
      </c>
      <c r="G44" s="142">
        <f>IF($K$8&gt;0,$K$8,$L$8)</f>
        <v>39204</v>
      </c>
      <c r="H44" s="143">
        <f>$K$12</f>
        <v>40</v>
      </c>
      <c r="I44" s="144">
        <f>$L$12</f>
        <v>3</v>
      </c>
      <c r="J44" s="140" t="s">
        <v>22</v>
      </c>
      <c r="K44" s="145">
        <f>BJ44</f>
        <v>13.902127659574466</v>
      </c>
      <c r="L44" s="146">
        <f>BE44</f>
        <v>17.377659574468083</v>
      </c>
      <c r="M44" s="147">
        <f>BH44</f>
        <v>13.902127659574466</v>
      </c>
      <c r="N44" s="148">
        <f>BC44</f>
        <v>17.377659574468083</v>
      </c>
      <c r="O44" s="149">
        <f>IF(S44="New","New",(N44/M44)-1)</f>
        <v>0.25</v>
      </c>
      <c r="P44" s="150">
        <f>(AI44/AN44)*1000</f>
        <v>0.3546099290780142</v>
      </c>
      <c r="Q44" s="151">
        <f>(AJ44/AP44)*1000</f>
        <v>0.4432624113475177</v>
      </c>
      <c r="R44" s="152" t="str">
        <f>IF(S44="New","New",IF(AY44="","",(Q44/P44)-1))</f>
        <v/>
      </c>
      <c r="S44" s="153">
        <f>IF(K44="","New",IF(K44=0,"New",L44-K44))</f>
        <v>3.475531914893617</v>
      </c>
      <c r="T44" s="154">
        <f>IF(S44="New","",S44/K44)</f>
        <v>0.25000000000000006</v>
      </c>
      <c r="V44" s="122" t="s">
        <v>22</v>
      </c>
      <c r="W44" s="120" t="s">
        <v>5</v>
      </c>
      <c r="Y44" s="123"/>
      <c r="Z44" s="123">
        <v>100</v>
      </c>
      <c r="AA44" s="219">
        <v>125</v>
      </c>
      <c r="AB44" s="123"/>
      <c r="AC44" s="123"/>
      <c r="AD44" s="123"/>
      <c r="AE44" s="123"/>
      <c r="AF44" s="123"/>
      <c r="AG44" s="123"/>
      <c r="AH44" s="124">
        <f>Y44+(AB44+AC44)</f>
        <v>0</v>
      </c>
      <c r="AI44" s="124">
        <f>Z44+(AD44+AE44)</f>
        <v>100</v>
      </c>
      <c r="AJ44" s="124">
        <f>AA44+(AF44+AG44)</f>
        <v>125</v>
      </c>
      <c r="AK44" s="125">
        <v>5640</v>
      </c>
      <c r="AL44" s="126">
        <v>282000</v>
      </c>
      <c r="AM44" s="125">
        <v>5640</v>
      </c>
      <c r="AN44" s="126">
        <v>282000</v>
      </c>
      <c r="AO44" s="125">
        <v>5640</v>
      </c>
      <c r="AP44" s="126">
        <v>282000</v>
      </c>
      <c r="AQ44" s="127">
        <f>AL44</f>
        <v>282000</v>
      </c>
      <c r="AR44" s="128">
        <f>IF(AP44&gt;0,AP44/AL44*100,"Not Avail.")</f>
        <v>100</v>
      </c>
      <c r="AS44" s="127">
        <f>AN44</f>
        <v>282000</v>
      </c>
      <c r="AT44" s="128">
        <f>IF(AL44&gt;0,AP44/AN44*100,"Not Avail.")</f>
        <v>100</v>
      </c>
      <c r="AU44" s="129">
        <f>IF($Z44="","",$Z44/$AT44*100)</f>
        <v>100</v>
      </c>
      <c r="AV44" s="129" t="str">
        <f>IF($AD44="",IF($AE44="","",($AD44+$AE44)),(($AD44+$AE44)/$AT44*100))</f>
        <v/>
      </c>
      <c r="AW44" s="129">
        <f>IF(AU44="","",SUM(AU44:AV44))</f>
        <v>100</v>
      </c>
      <c r="AX44" s="130">
        <f>IF(AU44="","",AA44-AU44)</f>
        <v>25</v>
      </c>
      <c r="AY44" s="130" t="str">
        <f>IF(AV44="","",(AF44+AG44)-AV44)</f>
        <v/>
      </c>
      <c r="AZ44" s="130">
        <f>IF(AI44&gt;0,AJ44-AW44,"New")</f>
        <v>25</v>
      </c>
      <c r="BA44" s="131">
        <f>G44</f>
        <v>39204</v>
      </c>
      <c r="BB44" s="132">
        <f>IF($G44&gt;0,($G44/$AP44),IF($H44&gt;0,(((43560/($H44/12))*$I44)/$AP44),0))</f>
        <v>0.13902127659574467</v>
      </c>
      <c r="BC44" s="133">
        <f>$AA44/(1/$BB44)</f>
        <v>17.377659574468083</v>
      </c>
      <c r="BD44" s="134">
        <f>(($AF44+$AG44)/(1/$BB44))</f>
        <v>0</v>
      </c>
      <c r="BE44" s="134">
        <f>BC44+BD44</f>
        <v>17.377659574468083</v>
      </c>
      <c r="BF44" s="134" t="str">
        <f>IF(BE44=L44,"yes","no")</f>
        <v>yes</v>
      </c>
      <c r="BG44" s="135">
        <f>IF(AN44="","",IF($G44&gt;0,($G44/AN44),IF($H44&gt;0,((((43560/($H44/12))*$I44)/$AN44)),0)))</f>
        <v>0.13902127659574467</v>
      </c>
      <c r="BH44" s="135">
        <f>IF($Z44="","",$Z44/(1/$BG44))</f>
        <v>13.902127659574466</v>
      </c>
      <c r="BI44" s="134">
        <f>(($AD44+$AE44)/(1/$BG44))</f>
        <v>0</v>
      </c>
      <c r="BJ44" s="136">
        <f>SUM(BH44:BI44)</f>
        <v>13.902127659574466</v>
      </c>
      <c r="BK44" s="119" t="str">
        <f>IF(K44=BJ44,"yes","no")</f>
        <v>yes</v>
      </c>
      <c r="BL44" s="135">
        <f>IF(BH44="","",IF(BH44=0,"",BC44-BH44))</f>
        <v>3.475531914893617</v>
      </c>
      <c r="BM44" s="135" t="str">
        <f>IF(BI44="","",IF(BI44=0,"",BD44-BI44))</f>
        <v/>
      </c>
      <c r="BN44" s="137">
        <f>IF(BL44="","",BE44-BJ44)</f>
        <v>3.475531914893617</v>
      </c>
      <c r="BO44" s="137">
        <f>S44-BN44</f>
        <v>0</v>
      </c>
      <c r="BP44" s="138">
        <f>Q44*(BA44/1000)</f>
        <v>17.377659574468083</v>
      </c>
    </row>
    <row r="45" spans="1:68" s="119" customFormat="1" ht="18" customHeight="1" x14ac:dyDescent="0.15">
      <c r="D45" s="139" t="s">
        <v>88</v>
      </c>
      <c r="E45" s="140" t="s">
        <v>22</v>
      </c>
      <c r="F45" s="141" t="s">
        <v>90</v>
      </c>
      <c r="G45" s="142">
        <f>IF($K$8&gt;0,$K$8,$L$8)</f>
        <v>39204</v>
      </c>
      <c r="H45" s="143">
        <f>$K$12</f>
        <v>40</v>
      </c>
      <c r="I45" s="144">
        <f>$L$12</f>
        <v>3</v>
      </c>
      <c r="J45" s="140" t="s">
        <v>22</v>
      </c>
      <c r="K45" s="145">
        <f>BJ45</f>
        <v>16.335000000000001</v>
      </c>
      <c r="L45" s="146">
        <f>BE45</f>
        <v>20.418749999999999</v>
      </c>
      <c r="M45" s="147">
        <f>BH45</f>
        <v>16.335000000000001</v>
      </c>
      <c r="N45" s="148">
        <f>BC45</f>
        <v>20.418749999999999</v>
      </c>
      <c r="O45" s="149">
        <f>IF(S45="New","New",(N45/M45)-1)</f>
        <v>0.25</v>
      </c>
      <c r="P45" s="150">
        <f>(AI45/AN45)*1000</f>
        <v>0.41666666666666669</v>
      </c>
      <c r="Q45" s="151">
        <f>(AJ45/AP45)*1000</f>
        <v>0.52083333333333337</v>
      </c>
      <c r="R45" s="152" t="str">
        <f>IF(S45="New","New",IF(AY45="","",(Q45/P45)-1))</f>
        <v/>
      </c>
      <c r="S45" s="153">
        <f>IF(K45="","New",IF(K45=0,"New",L45-K45))</f>
        <v>4.0837499999999984</v>
      </c>
      <c r="T45" s="154">
        <f>IF(S45="New","",S45/K45)</f>
        <v>0.24999999999999989</v>
      </c>
      <c r="V45" s="122" t="s">
        <v>22</v>
      </c>
      <c r="W45" s="120" t="s">
        <v>5</v>
      </c>
      <c r="Y45" s="123">
        <v>65</v>
      </c>
      <c r="Z45" s="123">
        <v>100</v>
      </c>
      <c r="AA45" s="219">
        <v>125</v>
      </c>
      <c r="AB45" s="123"/>
      <c r="AC45" s="123"/>
      <c r="AD45" s="123"/>
      <c r="AE45" s="123"/>
      <c r="AF45" s="123"/>
      <c r="AG45" s="123"/>
      <c r="AH45" s="124">
        <f>Y45+(AB45+AC45)</f>
        <v>65</v>
      </c>
      <c r="AI45" s="124">
        <f>Z45+(AD45+AE45)</f>
        <v>100</v>
      </c>
      <c r="AJ45" s="124">
        <f>AA45+(AF45+AG45)</f>
        <v>125</v>
      </c>
      <c r="AK45" s="125">
        <v>4812</v>
      </c>
      <c r="AL45" s="126">
        <v>240000</v>
      </c>
      <c r="AM45" s="125">
        <v>4812</v>
      </c>
      <c r="AN45" s="126">
        <v>240000</v>
      </c>
      <c r="AO45" s="125">
        <v>4812</v>
      </c>
      <c r="AP45" s="126">
        <v>240000</v>
      </c>
      <c r="AQ45" s="127">
        <f>AL45</f>
        <v>240000</v>
      </c>
      <c r="AR45" s="128">
        <f>IF(AP45&gt;0,AP45/AL45*100,"Not Avail.")</f>
        <v>100</v>
      </c>
      <c r="AS45" s="127">
        <f>AN45</f>
        <v>240000</v>
      </c>
      <c r="AT45" s="128">
        <f>IF(AL45&gt;0,AP45/AN45*100,"Not Avail.")</f>
        <v>100</v>
      </c>
      <c r="AU45" s="129">
        <f>IF($Z45="","",$Z45/$AT45*100)</f>
        <v>100</v>
      </c>
      <c r="AV45" s="129" t="str">
        <f>IF($AD45="",IF($AE45="","",($AD45+$AE45)),(($AD45+$AE45)/$AT45*100))</f>
        <v/>
      </c>
      <c r="AW45" s="129">
        <f>IF(AU45="","",SUM(AU45:AV45))</f>
        <v>100</v>
      </c>
      <c r="AX45" s="130">
        <f>IF(AU45="","",AA45-AU45)</f>
        <v>25</v>
      </c>
      <c r="AY45" s="130" t="str">
        <f>IF(AV45="","",(AF45+AG45)-AV45)</f>
        <v/>
      </c>
      <c r="AZ45" s="130">
        <f>IF(AI45&gt;0,AJ45-AW45,"New")</f>
        <v>25</v>
      </c>
      <c r="BA45" s="131">
        <f>G45</f>
        <v>39204</v>
      </c>
      <c r="BB45" s="132">
        <f>IF($G45&gt;0,($G45/$AP45),IF($H45&gt;0,(((43560/($H45/12))*$I45)/$AP45),0))</f>
        <v>0.16335</v>
      </c>
      <c r="BC45" s="133">
        <f>$AA45/(1/$BB45)</f>
        <v>20.418749999999999</v>
      </c>
      <c r="BD45" s="134">
        <f>(($AF45+$AG45)/(1/$BB45))</f>
        <v>0</v>
      </c>
      <c r="BE45" s="134">
        <f>BC45+BD45</f>
        <v>20.418749999999999</v>
      </c>
      <c r="BF45" s="134" t="str">
        <f>IF(BE45=L45,"yes","no")</f>
        <v>yes</v>
      </c>
      <c r="BG45" s="135">
        <f>IF(AN45="","",IF($G45&gt;0,($G45/AN45),IF($H45&gt;0,((((43560/($H45/12))*$I45)/$AN45)),0)))</f>
        <v>0.16335</v>
      </c>
      <c r="BH45" s="135">
        <f>IF($Z45="","",$Z45/(1/$BG45))</f>
        <v>16.335000000000001</v>
      </c>
      <c r="BI45" s="134">
        <f>(($AD45+$AE45)/(1/$BG45))</f>
        <v>0</v>
      </c>
      <c r="BJ45" s="136">
        <f>SUM(BH45:BI45)</f>
        <v>16.335000000000001</v>
      </c>
      <c r="BK45" s="119" t="str">
        <f>IF(K45=BJ45,"yes","no")</f>
        <v>yes</v>
      </c>
      <c r="BL45" s="135">
        <f>IF(BH45="","",IF(BH45=0,"",BC45-BH45))</f>
        <v>4.0837499999999984</v>
      </c>
      <c r="BM45" s="135" t="str">
        <f>IF(BI45="","",IF(BI45=0,"",BD45-BI45))</f>
        <v/>
      </c>
      <c r="BN45" s="137">
        <f>IF(BL45="","",BE45-BJ45)</f>
        <v>4.0837499999999984</v>
      </c>
      <c r="BO45" s="137">
        <f>S45-BN45</f>
        <v>0</v>
      </c>
      <c r="BP45" s="138">
        <f>Q45*(BA45/1000)</f>
        <v>20.418750000000003</v>
      </c>
    </row>
    <row r="46" spans="1:68" s="119" customFormat="1" ht="18" customHeight="1" x14ac:dyDescent="0.15">
      <c r="D46" s="139" t="s">
        <v>88</v>
      </c>
      <c r="E46" s="140" t="s">
        <v>22</v>
      </c>
      <c r="F46" s="141" t="s">
        <v>101</v>
      </c>
      <c r="G46" s="142">
        <f>IF($K$8&gt;0,$K$8,$L$8)</f>
        <v>39204</v>
      </c>
      <c r="H46" s="143">
        <f>$K$12</f>
        <v>40</v>
      </c>
      <c r="I46" s="144">
        <f>$L$12</f>
        <v>3</v>
      </c>
      <c r="J46" s="140" t="s">
        <v>22</v>
      </c>
      <c r="K46" s="145">
        <f>BJ46</f>
        <v>13.902127659574466</v>
      </c>
      <c r="L46" s="146">
        <f>BE46</f>
        <v>17.377659574468083</v>
      </c>
      <c r="M46" s="147">
        <f>BH46</f>
        <v>13.902127659574466</v>
      </c>
      <c r="N46" s="148">
        <f>BC46</f>
        <v>17.377659574468083</v>
      </c>
      <c r="O46" s="149">
        <f>IF(S46="New","New",(N46/M46)-1)</f>
        <v>0.25</v>
      </c>
      <c r="P46" s="150">
        <f>(AI46/AN46)*1000</f>
        <v>0.3546099290780142</v>
      </c>
      <c r="Q46" s="151">
        <f>(AJ46/AP46)*1000</f>
        <v>0.4432624113475177</v>
      </c>
      <c r="R46" s="152" t="str">
        <f>IF(S46="New","New",IF(AY46="","",(Q46/P46)-1))</f>
        <v/>
      </c>
      <c r="S46" s="153">
        <f>IF(K46="","New",IF(K46=0,"New",L46-K46))</f>
        <v>3.475531914893617</v>
      </c>
      <c r="T46" s="154">
        <f>IF(S46="New","",S46/K46)</f>
        <v>0.25000000000000006</v>
      </c>
      <c r="V46" s="122" t="s">
        <v>22</v>
      </c>
      <c r="W46" s="120" t="s">
        <v>5</v>
      </c>
      <c r="Y46" s="123">
        <v>57.5</v>
      </c>
      <c r="Z46" s="123">
        <v>100</v>
      </c>
      <c r="AA46" s="219">
        <v>125</v>
      </c>
      <c r="AB46" s="123"/>
      <c r="AC46" s="123"/>
      <c r="AD46" s="123"/>
      <c r="AE46" s="123"/>
      <c r="AF46" s="123"/>
      <c r="AG46" s="123"/>
      <c r="AH46" s="124">
        <f>Y46+(AB46+AC46)</f>
        <v>57.5</v>
      </c>
      <c r="AI46" s="124">
        <f>Z46+(AD46+AE46)</f>
        <v>100</v>
      </c>
      <c r="AJ46" s="124">
        <f>AA46+(AF46+AG46)</f>
        <v>125</v>
      </c>
      <c r="AK46" s="125">
        <v>5640</v>
      </c>
      <c r="AL46" s="126">
        <v>282000</v>
      </c>
      <c r="AM46" s="125">
        <v>5640</v>
      </c>
      <c r="AN46" s="126">
        <v>282000</v>
      </c>
      <c r="AO46" s="125">
        <v>5640</v>
      </c>
      <c r="AP46" s="126">
        <v>282000</v>
      </c>
      <c r="AQ46" s="127">
        <f>AL46</f>
        <v>282000</v>
      </c>
      <c r="AR46" s="128">
        <f>IF(AP46&gt;0,AP46/AL46*100,"Not Avail.")</f>
        <v>100</v>
      </c>
      <c r="AS46" s="127">
        <f>AN46</f>
        <v>282000</v>
      </c>
      <c r="AT46" s="128">
        <f>IF(AL46&gt;0,AP46/AN46*100,"Not Avail.")</f>
        <v>100</v>
      </c>
      <c r="AU46" s="129">
        <f>IF($Z46="","",$Z46/$AT46*100)</f>
        <v>100</v>
      </c>
      <c r="AV46" s="129" t="str">
        <f>IF($AD46="",IF($AE46="","",($AD46+$AE46)),(($AD46+$AE46)/$AT46*100))</f>
        <v/>
      </c>
      <c r="AW46" s="129">
        <f>IF(AU46="","",SUM(AU46:AV46))</f>
        <v>100</v>
      </c>
      <c r="AX46" s="130">
        <f>IF(AU46="","",AA46-AU46)</f>
        <v>25</v>
      </c>
      <c r="AY46" s="130" t="str">
        <f>IF(AV46="","",(AF46+AG46)-AV46)</f>
        <v/>
      </c>
      <c r="AZ46" s="130">
        <f>IF(AI46&gt;0,AJ46-AW46,"New")</f>
        <v>25</v>
      </c>
      <c r="BA46" s="131">
        <f>G46</f>
        <v>39204</v>
      </c>
      <c r="BB46" s="132">
        <f>IF($G46&gt;0,($G46/$AP46),IF($H46&gt;0,(((43560/($H46/12))*$I46)/$AP46),0))</f>
        <v>0.13902127659574467</v>
      </c>
      <c r="BC46" s="133">
        <f>$AA46/(1/$BB46)</f>
        <v>17.377659574468083</v>
      </c>
      <c r="BD46" s="134">
        <f>(($AF46+$AG46)/(1/$BB46))</f>
        <v>0</v>
      </c>
      <c r="BE46" s="134">
        <f>BC46+BD46</f>
        <v>17.377659574468083</v>
      </c>
      <c r="BF46" s="134" t="str">
        <f>IF(BE46=L46,"yes","no")</f>
        <v>yes</v>
      </c>
      <c r="BG46" s="135">
        <f>IF(AN46="","",IF($G46&gt;0,($G46/AN46),IF($H46&gt;0,((((43560/($H46/12))*$I46)/$AN46)),0)))</f>
        <v>0.13902127659574467</v>
      </c>
      <c r="BH46" s="135">
        <f>IF($Z46="","",$Z46/(1/$BG46))</f>
        <v>13.902127659574466</v>
      </c>
      <c r="BI46" s="134">
        <f>(($AD46+$AE46)/(1/$BG46))</f>
        <v>0</v>
      </c>
      <c r="BJ46" s="136">
        <f>SUM(BH46:BI46)</f>
        <v>13.902127659574466</v>
      </c>
      <c r="BK46" s="119" t="str">
        <f>IF(K46=BJ46,"yes","no")</f>
        <v>yes</v>
      </c>
      <c r="BL46" s="135">
        <f>IF(BH46="","",IF(BH46=0,"",BC46-BH46))</f>
        <v>3.475531914893617</v>
      </c>
      <c r="BM46" s="135" t="str">
        <f>IF(BI46="","",IF(BI46=0,"",BD46-BI46))</f>
        <v/>
      </c>
      <c r="BN46" s="137">
        <f>IF(BL46="","",BE46-BJ46)</f>
        <v>3.475531914893617</v>
      </c>
      <c r="BO46" s="137">
        <f>S46-BN46</f>
        <v>0</v>
      </c>
      <c r="BP46" s="138">
        <f>Q46*(BA46/1000)</f>
        <v>17.377659574468083</v>
      </c>
    </row>
    <row r="47" spans="1:68" s="119" customFormat="1" ht="18" customHeight="1" x14ac:dyDescent="0.15">
      <c r="D47" s="139" t="s">
        <v>88</v>
      </c>
      <c r="E47" s="140" t="s">
        <v>22</v>
      </c>
      <c r="F47" s="141" t="s">
        <v>195</v>
      </c>
      <c r="G47" s="142">
        <f>IF($K$8&gt;0,$K$8,$L$8)</f>
        <v>39204</v>
      </c>
      <c r="H47" s="143">
        <f>$K$12</f>
        <v>40</v>
      </c>
      <c r="I47" s="144">
        <f>$L$12</f>
        <v>3</v>
      </c>
      <c r="J47" s="140" t="s">
        <v>22</v>
      </c>
      <c r="K47" s="145">
        <f>BJ47</f>
        <v>15.681600000000001</v>
      </c>
      <c r="L47" s="146">
        <f>BE47</f>
        <v>19.602000000000004</v>
      </c>
      <c r="M47" s="147">
        <f>BH47</f>
        <v>15.681600000000001</v>
      </c>
      <c r="N47" s="148">
        <f>BC47</f>
        <v>19.602000000000004</v>
      </c>
      <c r="O47" s="149">
        <f>IF(S47="New","New",(N47/M47)-1)</f>
        <v>0.25000000000000022</v>
      </c>
      <c r="P47" s="150">
        <f>(AI47/AN47)*1000</f>
        <v>0.4</v>
      </c>
      <c r="Q47" s="151">
        <f>(AJ47/AP47)*1000</f>
        <v>0.5</v>
      </c>
      <c r="R47" s="152" t="str">
        <f>IF(S47="New","New",IF(AY47="","",(Q47/P47)-1))</f>
        <v/>
      </c>
      <c r="S47" s="153">
        <f>IF(K47="","New",IF(K47=0,"New",L47-K47))</f>
        <v>3.9204000000000025</v>
      </c>
      <c r="T47" s="154">
        <f>IF(S47="New","",S47/K47)</f>
        <v>0.25000000000000017</v>
      </c>
      <c r="V47" s="122" t="s">
        <v>22</v>
      </c>
      <c r="W47" s="120" t="s">
        <v>5</v>
      </c>
      <c r="Y47" s="123"/>
      <c r="Z47" s="123">
        <v>100</v>
      </c>
      <c r="AA47" s="219">
        <v>125</v>
      </c>
      <c r="AB47" s="123"/>
      <c r="AC47" s="123"/>
      <c r="AD47" s="123"/>
      <c r="AE47" s="123"/>
      <c r="AF47" s="123"/>
      <c r="AG47" s="123"/>
      <c r="AH47" s="124">
        <f>Y47+(AB47+AC47)</f>
        <v>0</v>
      </c>
      <c r="AI47" s="124">
        <f>Z47+(AD47+AE47)</f>
        <v>100</v>
      </c>
      <c r="AJ47" s="124">
        <f>AA47+(AF47+AG47)</f>
        <v>125</v>
      </c>
      <c r="AK47" s="125">
        <v>5000</v>
      </c>
      <c r="AL47" s="126">
        <v>250000</v>
      </c>
      <c r="AM47" s="125">
        <v>5000</v>
      </c>
      <c r="AN47" s="126">
        <v>250000</v>
      </c>
      <c r="AO47" s="125">
        <v>5000</v>
      </c>
      <c r="AP47" s="126">
        <v>250000</v>
      </c>
      <c r="AQ47" s="127">
        <f>AL47</f>
        <v>250000</v>
      </c>
      <c r="AR47" s="128">
        <f>IF(AP47&gt;0,AP47/AL47*100,"Not Avail.")</f>
        <v>100</v>
      </c>
      <c r="AS47" s="127">
        <f>AN47</f>
        <v>250000</v>
      </c>
      <c r="AT47" s="128">
        <f>IF(AL47&gt;0,AP47/AN47*100,"Not Avail.")</f>
        <v>100</v>
      </c>
      <c r="AU47" s="129">
        <f>IF($Z47="","",$Z47/$AT47*100)</f>
        <v>100</v>
      </c>
      <c r="AV47" s="129" t="str">
        <f>IF($AD47="",IF($AE47="","",($AD47+$AE47)),(($AD47+$AE47)/$AT47*100))</f>
        <v/>
      </c>
      <c r="AW47" s="129">
        <f>IF(AU47="","",SUM(AU47:AV47))</f>
        <v>100</v>
      </c>
      <c r="AX47" s="130">
        <f>IF(AU47="","",AA47-AU47)</f>
        <v>25</v>
      </c>
      <c r="AY47" s="130" t="str">
        <f>IF(AV47="","",(AF47+AG47)-AV47)</f>
        <v/>
      </c>
      <c r="AZ47" s="130">
        <f>IF(AI47&gt;0,AJ47-AW47,"New")</f>
        <v>25</v>
      </c>
      <c r="BA47" s="131">
        <f>G47</f>
        <v>39204</v>
      </c>
      <c r="BB47" s="132">
        <f>IF($G47&gt;0,($G47/$AP47),IF($H47&gt;0,(((43560/($H47/12))*$I47)/$AP47),0))</f>
        <v>0.15681600000000001</v>
      </c>
      <c r="BC47" s="133">
        <f>$AA47/(1/$BB47)</f>
        <v>19.602000000000004</v>
      </c>
      <c r="BD47" s="134">
        <f>(($AF47+$AG47)/(1/$BB47))</f>
        <v>0</v>
      </c>
      <c r="BE47" s="134">
        <f>BC47+BD47</f>
        <v>19.602000000000004</v>
      </c>
      <c r="BF47" s="134" t="str">
        <f>IF(BE47=L47,"yes","no")</f>
        <v>yes</v>
      </c>
      <c r="BG47" s="135">
        <f>IF(AN47="","",IF($G47&gt;0,($G47/AN47),IF($H47&gt;0,((((43560/($H47/12))*$I47)/$AN47)),0)))</f>
        <v>0.15681600000000001</v>
      </c>
      <c r="BH47" s="135">
        <f>IF($Z47="","",$Z47/(1/$BG47))</f>
        <v>15.681600000000001</v>
      </c>
      <c r="BI47" s="134">
        <f>(($AD47+$AE47)/(1/$BG47))</f>
        <v>0</v>
      </c>
      <c r="BJ47" s="136">
        <f>SUM(BH47:BI47)</f>
        <v>15.681600000000001</v>
      </c>
      <c r="BK47" s="119" t="str">
        <f>IF(K47=BJ47,"yes","no")</f>
        <v>yes</v>
      </c>
      <c r="BL47" s="135">
        <f>IF(BH47="","",IF(BH47=0,"",BC47-BH47))</f>
        <v>3.9204000000000025</v>
      </c>
      <c r="BM47" s="135" t="str">
        <f>IF(BI47="","",IF(BI47=0,"",BD47-BI47))</f>
        <v/>
      </c>
      <c r="BN47" s="137">
        <f>IF(BL47="","",BE47-BJ47)</f>
        <v>3.9204000000000025</v>
      </c>
      <c r="BO47" s="137">
        <f>S47-BN47</f>
        <v>0</v>
      </c>
      <c r="BP47" s="138">
        <f>Q47*(BA47/1000)</f>
        <v>19.602</v>
      </c>
    </row>
    <row r="48" spans="1:68" s="119" customFormat="1" ht="18" customHeight="1" x14ac:dyDescent="0.15">
      <c r="A48" s="119" t="s">
        <v>206</v>
      </c>
      <c r="C48" s="156"/>
      <c r="D48" s="139" t="s">
        <v>88</v>
      </c>
      <c r="E48" s="140" t="s">
        <v>22</v>
      </c>
      <c r="F48" s="141" t="s">
        <v>196</v>
      </c>
      <c r="G48" s="142">
        <f>IF($K$8&gt;0,$K$8,$L$8)</f>
        <v>39204</v>
      </c>
      <c r="H48" s="143">
        <f>$K$12</f>
        <v>40</v>
      </c>
      <c r="I48" s="144">
        <f>$L$12</f>
        <v>3</v>
      </c>
      <c r="J48" s="140" t="s">
        <v>96</v>
      </c>
      <c r="K48" s="145">
        <f>BJ48</f>
        <v>15.681600000000001</v>
      </c>
      <c r="L48" s="146">
        <f>BE48</f>
        <v>19.602000000000004</v>
      </c>
      <c r="M48" s="147">
        <f>BH48</f>
        <v>15.681600000000001</v>
      </c>
      <c r="N48" s="148">
        <f>BC48</f>
        <v>19.602000000000004</v>
      </c>
      <c r="O48" s="149">
        <f>IF(S48="New","New",(N48/M48)-1)</f>
        <v>0.25000000000000022</v>
      </c>
      <c r="P48" s="150">
        <f>(AI48/AN48)*1000</f>
        <v>0.4</v>
      </c>
      <c r="Q48" s="151">
        <f>(AJ48/AP48)*1000</f>
        <v>0.5</v>
      </c>
      <c r="R48" s="152" t="str">
        <f>IF(S48="New","New",IF(AY48="","",(Q48/P48)-1))</f>
        <v/>
      </c>
      <c r="S48" s="153">
        <f>IF(K48="","New",IF(K48=0,"New",L48-K48))</f>
        <v>3.9204000000000025</v>
      </c>
      <c r="T48" s="154">
        <f>IF(S48="New","",S48/K48)</f>
        <v>0.25000000000000017</v>
      </c>
      <c r="V48" s="157" t="s">
        <v>72</v>
      </c>
      <c r="W48" s="120" t="s">
        <v>4</v>
      </c>
      <c r="Y48" s="160"/>
      <c r="Z48" s="160">
        <v>100</v>
      </c>
      <c r="AA48" s="220">
        <v>125</v>
      </c>
      <c r="AB48" s="123"/>
      <c r="AC48" s="160"/>
      <c r="AD48" s="123"/>
      <c r="AE48" s="160"/>
      <c r="AF48" s="123"/>
      <c r="AG48" s="160"/>
      <c r="AH48" s="124">
        <f>Y48+(AB48+AC48)</f>
        <v>0</v>
      </c>
      <c r="AI48" s="124">
        <f>Z48+(AD48+AE48)</f>
        <v>100</v>
      </c>
      <c r="AJ48" s="124">
        <f>AA48+(AF48+AG48)</f>
        <v>125</v>
      </c>
      <c r="AK48" s="164"/>
      <c r="AL48" s="125">
        <v>250000</v>
      </c>
      <c r="AM48" s="164">
        <v>5000</v>
      </c>
      <c r="AN48" s="126">
        <v>250000</v>
      </c>
      <c r="AO48" s="164">
        <v>5000</v>
      </c>
      <c r="AP48" s="126">
        <v>250000</v>
      </c>
      <c r="AQ48" s="127">
        <f>AL48</f>
        <v>250000</v>
      </c>
      <c r="AR48" s="128">
        <f>IF(AP48&gt;0,AP48/AL48*100,"Not Avail.")</f>
        <v>100</v>
      </c>
      <c r="AS48" s="127">
        <f>AN48</f>
        <v>250000</v>
      </c>
      <c r="AT48" s="128">
        <f>IF(AL48&gt;0,AP48/AN48*100,"Not Avail.")</f>
        <v>100</v>
      </c>
      <c r="AU48" s="129">
        <f>IF($Z48="","",$Z48/$AT48*100)</f>
        <v>100</v>
      </c>
      <c r="AV48" s="129" t="str">
        <f>IF($AD48="",IF($AE48="","",($AD48+$AE48)),(($AD48+$AE48)/$AT48*100))</f>
        <v/>
      </c>
      <c r="AW48" s="129">
        <f>IF(AU48="","",SUM(AU48:AV48))</f>
        <v>100</v>
      </c>
      <c r="AX48" s="130">
        <f>IF(AU48="","",AA48-AU48)</f>
        <v>25</v>
      </c>
      <c r="AY48" s="130" t="str">
        <f>IF(AV48="","",(AF48+AG48)-AV48)</f>
        <v/>
      </c>
      <c r="AZ48" s="130">
        <f>IF(AI48&gt;0,AJ48-AW48,"New")</f>
        <v>25</v>
      </c>
      <c r="BA48" s="131">
        <f>G48</f>
        <v>39204</v>
      </c>
      <c r="BB48" s="132">
        <f>IF($G48&gt;0,($G48/$AP48),IF($H48&gt;0,(((43560/($H48/12))*$I48)/$AP48),0))</f>
        <v>0.15681600000000001</v>
      </c>
      <c r="BC48" s="133">
        <f>$AA48/(1/$BB48)</f>
        <v>19.602000000000004</v>
      </c>
      <c r="BD48" s="134">
        <f>(($AF48+$AG48)/(1/$BB48))</f>
        <v>0</v>
      </c>
      <c r="BE48" s="134">
        <f>BC48+BD48</f>
        <v>19.602000000000004</v>
      </c>
      <c r="BF48" s="134" t="str">
        <f>IF(BE48=L48,"yes","no")</f>
        <v>yes</v>
      </c>
      <c r="BG48" s="135">
        <f>IF(AN48="","",IF($G48&gt;0,($G48/AN48),IF($H48&gt;0,((((43560/($H48/12))*$I48)/$AN48)),0)))</f>
        <v>0.15681600000000001</v>
      </c>
      <c r="BH48" s="135">
        <f>IF($Z48="","",$Z48/(1/$BG48))</f>
        <v>15.681600000000001</v>
      </c>
      <c r="BI48" s="134">
        <f>(($AD48+$AE48)/(1/$BG48))</f>
        <v>0</v>
      </c>
      <c r="BJ48" s="136">
        <f>SUM(BH48:BI48)</f>
        <v>15.681600000000001</v>
      </c>
      <c r="BK48" s="119" t="str">
        <f>IF(K48=BJ48,"yes","no")</f>
        <v>yes</v>
      </c>
      <c r="BL48" s="135">
        <f>IF(BH48="","",IF(BH48=0,"",BC48-BH48))</f>
        <v>3.9204000000000025</v>
      </c>
      <c r="BM48" s="135" t="str">
        <f>IF(BI48="","",IF(BI48=0,"",BD48-BI48))</f>
        <v/>
      </c>
      <c r="BN48" s="137">
        <f>IF(BL48="","",BE48-BJ48)</f>
        <v>3.9204000000000025</v>
      </c>
      <c r="BO48" s="137">
        <f>S48-BN48</f>
        <v>0</v>
      </c>
      <c r="BP48" s="138">
        <f>Q48*(BA48/1000)</f>
        <v>19.602</v>
      </c>
    </row>
    <row r="49" spans="1:68" s="119" customFormat="1" ht="18" customHeight="1" x14ac:dyDescent="0.15">
      <c r="A49" s="119" t="s">
        <v>206</v>
      </c>
      <c r="C49" s="156"/>
      <c r="D49" s="139" t="s">
        <v>88</v>
      </c>
      <c r="E49" s="140" t="s">
        <v>22</v>
      </c>
      <c r="F49" s="141" t="s">
        <v>207</v>
      </c>
      <c r="G49" s="142">
        <f>IF($K$8&gt;0,$K$8,$L$8)</f>
        <v>39204</v>
      </c>
      <c r="H49" s="143">
        <f>$K$12</f>
        <v>40</v>
      </c>
      <c r="I49" s="144">
        <f>$L$12</f>
        <v>3</v>
      </c>
      <c r="J49" s="140" t="s">
        <v>96</v>
      </c>
      <c r="K49" s="145">
        <f>BJ49</f>
        <v>0</v>
      </c>
      <c r="L49" s="146">
        <f>BE49</f>
        <v>19.602000000000004</v>
      </c>
      <c r="M49" s="147" t="str">
        <f>BH49</f>
        <v/>
      </c>
      <c r="N49" s="148">
        <f>BC49</f>
        <v>19.602000000000004</v>
      </c>
      <c r="O49" s="149" t="str">
        <f>IF(S49="New","New",(N49/M49)-1)</f>
        <v>New</v>
      </c>
      <c r="P49" s="150">
        <f>(AI49/AN49)*1000</f>
        <v>0</v>
      </c>
      <c r="Q49" s="151">
        <f>(AJ49/AP49)*1000</f>
        <v>0.5</v>
      </c>
      <c r="R49" s="152" t="str">
        <f>IF(S49="New","New",IF(AY49="","",(Q49/P49)-1))</f>
        <v>New</v>
      </c>
      <c r="S49" s="153" t="str">
        <f>IF(K49="","New",IF(K49=0,"New",L49-K49))</f>
        <v>New</v>
      </c>
      <c r="T49" s="154" t="str">
        <f>IF(S49="New","",S49/K49)</f>
        <v/>
      </c>
      <c r="V49" s="157" t="s">
        <v>72</v>
      </c>
      <c r="W49" s="120" t="s">
        <v>4</v>
      </c>
      <c r="Y49" s="160"/>
      <c r="Z49" s="160"/>
      <c r="AA49" s="220">
        <v>125</v>
      </c>
      <c r="AB49" s="123"/>
      <c r="AC49" s="160"/>
      <c r="AD49" s="123"/>
      <c r="AE49" s="160"/>
      <c r="AF49" s="123"/>
      <c r="AG49" s="160"/>
      <c r="AH49" s="124">
        <f>Y49+(AB49+AC49)</f>
        <v>0</v>
      </c>
      <c r="AI49" s="124">
        <f>Z49+(AD49+AE49)</f>
        <v>0</v>
      </c>
      <c r="AJ49" s="124">
        <f>AA49+(AF49+AG49)</f>
        <v>125</v>
      </c>
      <c r="AK49" s="164"/>
      <c r="AL49" s="125">
        <v>250000</v>
      </c>
      <c r="AM49" s="164">
        <v>5000</v>
      </c>
      <c r="AN49" s="126">
        <v>250000</v>
      </c>
      <c r="AO49" s="164">
        <v>5000</v>
      </c>
      <c r="AP49" s="126">
        <v>250000</v>
      </c>
      <c r="AQ49" s="127">
        <f>AL49</f>
        <v>250000</v>
      </c>
      <c r="AR49" s="128">
        <f>IF(AP49&gt;0,AP49/AL49*100,"Not Avail.")</f>
        <v>100</v>
      </c>
      <c r="AS49" s="127">
        <f>AN49</f>
        <v>250000</v>
      </c>
      <c r="AT49" s="128">
        <f>IF(AL49&gt;0,AP49/AN49*100,"Not Avail.")</f>
        <v>100</v>
      </c>
      <c r="AU49" s="129" t="str">
        <f>IF($Z49="","",$Z49/$AT49*100)</f>
        <v/>
      </c>
      <c r="AV49" s="129" t="str">
        <f>IF($AD49="",IF($AE49="","",($AD49+$AE49)),(($AD49+$AE49)/$AT49*100))</f>
        <v/>
      </c>
      <c r="AW49" s="129" t="str">
        <f>IF(AU49="","",SUM(AU49:AV49))</f>
        <v/>
      </c>
      <c r="AX49" s="130" t="str">
        <f>IF(AU49="","",AA49-AU49)</f>
        <v/>
      </c>
      <c r="AY49" s="130" t="str">
        <f>IF(AV49="","",(AF49+AG49)-AV49)</f>
        <v/>
      </c>
      <c r="AZ49" s="130" t="str">
        <f>IF(AI49&gt;0,AJ49-AW49,"New")</f>
        <v>New</v>
      </c>
      <c r="BA49" s="131">
        <f>G49</f>
        <v>39204</v>
      </c>
      <c r="BB49" s="132">
        <f>IF($G49&gt;0,($G49/$AP49),IF($H49&gt;0,(((43560/($H49/12))*$I49)/$AP49),0))</f>
        <v>0.15681600000000001</v>
      </c>
      <c r="BC49" s="133">
        <f>$AA49/(1/$BB49)</f>
        <v>19.602000000000004</v>
      </c>
      <c r="BD49" s="134">
        <f>(($AF49+$AG49)/(1/$BB49))</f>
        <v>0</v>
      </c>
      <c r="BE49" s="134">
        <f>BC49+BD49</f>
        <v>19.602000000000004</v>
      </c>
      <c r="BF49" s="134" t="str">
        <f>IF(BE49=L49,"yes","no")</f>
        <v>yes</v>
      </c>
      <c r="BG49" s="135">
        <f>IF(AN49="","",IF($G49&gt;0,($G49/AN49),IF($H49&gt;0,((((43560/($H49/12))*$I49)/$AN49)),0)))</f>
        <v>0.15681600000000001</v>
      </c>
      <c r="BH49" s="135" t="str">
        <f>IF($Z49="","",$Z49/(1/$BG49))</f>
        <v/>
      </c>
      <c r="BI49" s="134">
        <f>(($AD49+$AE49)/(1/$BG49))</f>
        <v>0</v>
      </c>
      <c r="BJ49" s="136">
        <f>SUM(BH49:BI49)</f>
        <v>0</v>
      </c>
      <c r="BK49" s="119" t="str">
        <f>IF(K49=BJ49,"yes","no")</f>
        <v>yes</v>
      </c>
      <c r="BL49" s="135" t="str">
        <f>IF(BH49="","",IF(BH49=0,"",BC49-BH49))</f>
        <v/>
      </c>
      <c r="BM49" s="135" t="str">
        <f>IF(BI49="","",IF(BI49=0,"",BD49-BI49))</f>
        <v/>
      </c>
      <c r="BN49" s="137" t="str">
        <f>IF(BL49="","",BE49-BJ49)</f>
        <v/>
      </c>
      <c r="BO49" s="137" t="e">
        <f>S49-BN49</f>
        <v>#VALUE!</v>
      </c>
      <c r="BP49" s="138">
        <f>Q49*(BA49/1000)</f>
        <v>19.602</v>
      </c>
    </row>
    <row r="50" spans="1:68" s="119" customFormat="1" ht="18" customHeight="1" x14ac:dyDescent="0.15">
      <c r="C50" s="120"/>
      <c r="D50" s="139" t="s">
        <v>16</v>
      </c>
      <c r="E50" s="140" t="s">
        <v>96</v>
      </c>
      <c r="F50" s="141" t="s">
        <v>190</v>
      </c>
      <c r="G50" s="142">
        <f>IF($K$8&gt;0,$K$8,$L$8)</f>
        <v>39204</v>
      </c>
      <c r="H50" s="143">
        <f>$K$12</f>
        <v>40</v>
      </c>
      <c r="I50" s="144">
        <f>$L$12</f>
        <v>3</v>
      </c>
      <c r="J50" s="140" t="s">
        <v>68</v>
      </c>
      <c r="K50" s="145">
        <f>BJ50</f>
        <v>64.152000000000001</v>
      </c>
      <c r="L50" s="146">
        <f>BE50</f>
        <v>64.152000000000001</v>
      </c>
      <c r="M50" s="147">
        <f>BH50</f>
        <v>64.152000000000001</v>
      </c>
      <c r="N50" s="148">
        <f>BC50</f>
        <v>64.152000000000001</v>
      </c>
      <c r="O50" s="149">
        <f>IF(S50="New","New",(N50/M50)-1)</f>
        <v>0</v>
      </c>
      <c r="P50" s="150">
        <f>(AI50/AN50)*1000</f>
        <v>1.6363636363636362</v>
      </c>
      <c r="Q50" s="151">
        <f>(AJ50/AP50)*1000</f>
        <v>1.6363636363636362</v>
      </c>
      <c r="R50" s="152" t="str">
        <f>IF(S50="New","New",IF(AY50="","",(Q50/P50)-1))</f>
        <v/>
      </c>
      <c r="S50" s="153">
        <f>IF(K50="","New",IF(K50=0,"New",L50-K50))</f>
        <v>0</v>
      </c>
      <c r="T50" s="154">
        <f>IF(S50="New","",S50/K50)</f>
        <v>0</v>
      </c>
      <c r="V50" s="122" t="s">
        <v>96</v>
      </c>
      <c r="W50" s="120" t="s">
        <v>4</v>
      </c>
      <c r="Y50" s="123"/>
      <c r="Z50" s="123">
        <v>360</v>
      </c>
      <c r="AA50" s="219">
        <v>360</v>
      </c>
      <c r="AB50" s="123"/>
      <c r="AC50" s="123"/>
      <c r="AD50" s="123"/>
      <c r="AE50" s="123"/>
      <c r="AF50" s="123"/>
      <c r="AG50" s="123"/>
      <c r="AH50" s="124">
        <f>Y50+(AB50+AC50)</f>
        <v>0</v>
      </c>
      <c r="AI50" s="124">
        <f>Z50+(AD50+AE50)</f>
        <v>360</v>
      </c>
      <c r="AJ50" s="124">
        <f>AA50+(AF50+AG50)</f>
        <v>360</v>
      </c>
      <c r="AK50" s="162"/>
      <c r="AL50" s="125">
        <v>220000</v>
      </c>
      <c r="AM50" s="162"/>
      <c r="AN50" s="125">
        <v>220000</v>
      </c>
      <c r="AO50" s="162"/>
      <c r="AP50" s="125">
        <v>220000</v>
      </c>
      <c r="AQ50" s="127">
        <f>AL50</f>
        <v>220000</v>
      </c>
      <c r="AR50" s="128">
        <f>IF(AP50&gt;0,AP50/AL50*100,"Not Avail.")</f>
        <v>100</v>
      </c>
      <c r="AS50" s="127">
        <f>AN50</f>
        <v>220000</v>
      </c>
      <c r="AT50" s="128">
        <f>IF(AL50&gt;0,AP50/AN50*100,"Not Avail.")</f>
        <v>100</v>
      </c>
      <c r="AU50" s="129">
        <f>IF($Z50="","",$Z50/$AT50*100)</f>
        <v>360</v>
      </c>
      <c r="AV50" s="129" t="str">
        <f>IF($AD50="",IF($AE50="","",($AD50+$AE50)),(($AD50+$AE50)/$AT50*100))</f>
        <v/>
      </c>
      <c r="AW50" s="129">
        <f>IF(AU50="","",SUM(AU50:AV50))</f>
        <v>360</v>
      </c>
      <c r="AX50" s="130">
        <f>IF(AU50="","",AA50-AU50)</f>
        <v>0</v>
      </c>
      <c r="AY50" s="130" t="str">
        <f>IF(AV50="","",(AF50+AG50)-AV50)</f>
        <v/>
      </c>
      <c r="AZ50" s="130">
        <f>IF(AI50&gt;0,AJ50-AW50,"New")</f>
        <v>0</v>
      </c>
      <c r="BA50" s="131">
        <f>G50</f>
        <v>39204</v>
      </c>
      <c r="BB50" s="132">
        <f>IF($G50&gt;0,($G50/$AP50),IF($H50&gt;0,(((43560/($H50/12))*$I50)/$AP50),0))</f>
        <v>0.1782</v>
      </c>
      <c r="BC50" s="133">
        <f>$AA50/(1/$BB50)</f>
        <v>64.152000000000001</v>
      </c>
      <c r="BD50" s="134">
        <f>(($AF50+$AG50)/(1/$BB50))</f>
        <v>0</v>
      </c>
      <c r="BE50" s="134">
        <f>BC50+BD50</f>
        <v>64.152000000000001</v>
      </c>
      <c r="BF50" s="134" t="str">
        <f>IF(BE50=L50,"yes","no")</f>
        <v>yes</v>
      </c>
      <c r="BG50" s="135">
        <f>IF(AN50="","",IF($G50&gt;0,($G50/AN50),IF($H50&gt;0,((((43560/($H50/12))*$I50)/$AN50)),0)))</f>
        <v>0.1782</v>
      </c>
      <c r="BH50" s="135">
        <f>IF($Z50="","",$Z50/(1/$BG50))</f>
        <v>64.152000000000001</v>
      </c>
      <c r="BI50" s="134">
        <f>(($AD50+$AE50)/(1/$BG50))</f>
        <v>0</v>
      </c>
      <c r="BJ50" s="136">
        <f>SUM(BH50:BI50)</f>
        <v>64.152000000000001</v>
      </c>
      <c r="BK50" s="119" t="str">
        <f>IF(K50=BJ50,"yes","no")</f>
        <v>yes</v>
      </c>
      <c r="BL50" s="135">
        <f>IF(BH50="","",IF(BH50=0,"",BC50-BH50))</f>
        <v>0</v>
      </c>
      <c r="BM50" s="135" t="str">
        <f>IF(BI50="","",IF(BI50=0,"",BD50-BI50))</f>
        <v/>
      </c>
      <c r="BN50" s="137">
        <f>IF(BL50="","",BE50-BJ50)</f>
        <v>0</v>
      </c>
      <c r="BO50" s="137">
        <f>S50-BN50</f>
        <v>0</v>
      </c>
      <c r="BP50" s="138">
        <f>Q50*(BA50/1000)</f>
        <v>64.152000000000001</v>
      </c>
    </row>
    <row r="51" spans="1:68" s="119" customFormat="1" ht="18" customHeight="1" x14ac:dyDescent="0.15">
      <c r="C51" s="120"/>
      <c r="D51" s="139" t="s">
        <v>16</v>
      </c>
      <c r="E51" s="140" t="s">
        <v>72</v>
      </c>
      <c r="F51" s="141" t="s">
        <v>83</v>
      </c>
      <c r="G51" s="142">
        <f>IF($K$8&gt;0,$K$8,$L$8)</f>
        <v>39204</v>
      </c>
      <c r="H51" s="143">
        <f>$K$12</f>
        <v>40</v>
      </c>
      <c r="I51" s="144">
        <f>$L$12</f>
        <v>3</v>
      </c>
      <c r="J51" s="140" t="s">
        <v>72</v>
      </c>
      <c r="K51" s="145">
        <f>BJ51</f>
        <v>68.428799999999995</v>
      </c>
      <c r="L51" s="146">
        <f>BE51</f>
        <v>68.428799999999995</v>
      </c>
      <c r="M51" s="147">
        <f>BH51</f>
        <v>68.428799999999995</v>
      </c>
      <c r="N51" s="148">
        <f>BC51</f>
        <v>68.428799999999995</v>
      </c>
      <c r="O51" s="149">
        <f>IF(S51="New","New",(N51/M51)-1)</f>
        <v>0</v>
      </c>
      <c r="P51" s="150">
        <f>(AI51/AN51)*1000</f>
        <v>1.7454545454545454</v>
      </c>
      <c r="Q51" s="151">
        <f>(AJ51/AP51)*1000</f>
        <v>1.7454545454545454</v>
      </c>
      <c r="R51" s="152" t="str">
        <f>IF(S51="New","New",IF(AY51="","",(Q51/P51)-1))</f>
        <v/>
      </c>
      <c r="S51" s="153">
        <f>IF(K51="","New",IF(K51=0,"New",L51-K51))</f>
        <v>0</v>
      </c>
      <c r="T51" s="154">
        <f>IF(S51="New","",S51/K51)</f>
        <v>0</v>
      </c>
      <c r="V51" s="159" t="s">
        <v>72</v>
      </c>
      <c r="W51" s="120" t="s">
        <v>4</v>
      </c>
      <c r="Y51" s="123">
        <v>384</v>
      </c>
      <c r="Z51" s="123">
        <v>384</v>
      </c>
      <c r="AA51" s="219">
        <v>384</v>
      </c>
      <c r="AB51" s="123"/>
      <c r="AC51" s="123"/>
      <c r="AD51" s="123"/>
      <c r="AE51" s="123"/>
      <c r="AF51" s="123"/>
      <c r="AG51" s="123"/>
      <c r="AH51" s="124">
        <f>Y51+(AB51+AC51)</f>
        <v>384</v>
      </c>
      <c r="AI51" s="124">
        <f>Z51+(AD51+AE51)</f>
        <v>384</v>
      </c>
      <c r="AJ51" s="124">
        <f>AA51+(AF51+AG51)</f>
        <v>384</v>
      </c>
      <c r="AK51" s="125"/>
      <c r="AL51" s="125">
        <v>220000</v>
      </c>
      <c r="AM51" s="125"/>
      <c r="AN51" s="125">
        <v>220000</v>
      </c>
      <c r="AO51" s="125"/>
      <c r="AP51" s="125">
        <v>220000</v>
      </c>
      <c r="AQ51" s="127">
        <f>AL51</f>
        <v>220000</v>
      </c>
      <c r="AR51" s="128">
        <f>IF(AP51&gt;0,AP51/AL51*100,"Not Avail.")</f>
        <v>100</v>
      </c>
      <c r="AS51" s="127">
        <f>AN51</f>
        <v>220000</v>
      </c>
      <c r="AT51" s="128">
        <f>IF(AL51&gt;0,AP51/AN51*100,"Not Avail.")</f>
        <v>100</v>
      </c>
      <c r="AU51" s="129">
        <f>IF($Z51="","",$Z51/$AT51*100)</f>
        <v>384</v>
      </c>
      <c r="AV51" s="129" t="str">
        <f>IF($AD51="",IF($AE51="","",($AD51+$AE51)),(($AD51+$AE51)/$AT51*100))</f>
        <v/>
      </c>
      <c r="AW51" s="129">
        <f>IF(AU51="","",SUM(AU51:AV51))</f>
        <v>384</v>
      </c>
      <c r="AX51" s="130">
        <f>IF(AU51="","",AA51-AU51)</f>
        <v>0</v>
      </c>
      <c r="AY51" s="130" t="str">
        <f>IF(AV51="","",(AF51+AG51)-AV51)</f>
        <v/>
      </c>
      <c r="AZ51" s="130">
        <f>IF(AI51&gt;0,AJ51-AW51,"New")</f>
        <v>0</v>
      </c>
      <c r="BA51" s="131">
        <f>G51</f>
        <v>39204</v>
      </c>
      <c r="BB51" s="132">
        <f>IF($G51&gt;0,($G51/$AP51),IF($H51&gt;0,(((43560/($H51/12))*$I51)/$AP51),0))</f>
        <v>0.1782</v>
      </c>
      <c r="BC51" s="133">
        <f>$AA51/(1/$BB51)</f>
        <v>68.428799999999995</v>
      </c>
      <c r="BD51" s="134">
        <f>(($AF51+$AG51)/(1/$BB51))</f>
        <v>0</v>
      </c>
      <c r="BE51" s="134">
        <f>BC51+BD51</f>
        <v>68.428799999999995</v>
      </c>
      <c r="BF51" s="134" t="str">
        <f>IF(BE51=L51,"yes","no")</f>
        <v>yes</v>
      </c>
      <c r="BG51" s="135">
        <f>IF(AN51="","",IF($G51&gt;0,($G51/AN51),IF($H51&gt;0,((((43560/($H51/12))*$I51)/$AN51)),0)))</f>
        <v>0.1782</v>
      </c>
      <c r="BH51" s="135">
        <f>IF($Z51="","",$Z51/(1/$BG51))</f>
        <v>68.428799999999995</v>
      </c>
      <c r="BI51" s="134">
        <f>(($AD51+$AE51)/(1/$BG51))</f>
        <v>0</v>
      </c>
      <c r="BJ51" s="136">
        <f>SUM(BH51:BI51)</f>
        <v>68.428799999999995</v>
      </c>
      <c r="BK51" s="119" t="str">
        <f>IF(K51=BJ51,"yes","no")</f>
        <v>yes</v>
      </c>
      <c r="BL51" s="135">
        <f>IF(BH51="","",IF(BH51=0,"",BC51-BH51))</f>
        <v>0</v>
      </c>
      <c r="BM51" s="135" t="str">
        <f>IF(BI51="","",IF(BI51=0,"",BD51-BI51))</f>
        <v/>
      </c>
      <c r="BN51" s="137">
        <f>IF(BL51="","",BE51-BJ51)</f>
        <v>0</v>
      </c>
      <c r="BO51" s="137">
        <f>S51-BN51</f>
        <v>0</v>
      </c>
      <c r="BP51" s="138">
        <f>Q51*(BA51/1000)</f>
        <v>68.428799999999995</v>
      </c>
    </row>
    <row r="52" spans="1:68" s="119" customFormat="1" ht="18" customHeight="1" x14ac:dyDescent="0.15">
      <c r="C52" s="120"/>
      <c r="D52" s="139" t="s">
        <v>16</v>
      </c>
      <c r="E52" s="140" t="s">
        <v>110</v>
      </c>
      <c r="F52" s="141" t="s">
        <v>189</v>
      </c>
      <c r="G52" s="142">
        <f>IF($K$8&gt;0,$K$8,$L$8)</f>
        <v>39204</v>
      </c>
      <c r="H52" s="143">
        <f>$K$12</f>
        <v>40</v>
      </c>
      <c r="I52" s="144">
        <f>$L$12</f>
        <v>3</v>
      </c>
      <c r="J52" s="140" t="s">
        <v>110</v>
      </c>
      <c r="K52" s="145">
        <f>BJ52</f>
        <v>69.141599999999997</v>
      </c>
      <c r="L52" s="146">
        <f>BE52</f>
        <v>69.49799999999999</v>
      </c>
      <c r="M52" s="147">
        <f>BH52</f>
        <v>69.141599999999997</v>
      </c>
      <c r="N52" s="148">
        <f>BC52</f>
        <v>69.49799999999999</v>
      </c>
      <c r="O52" s="149">
        <f>IF(S52="New","New",(N52/M52)-1)</f>
        <v>5.1546391752577136E-3</v>
      </c>
      <c r="P52" s="150">
        <f>(AI52/AN52)*1000</f>
        <v>1.7636363636363637</v>
      </c>
      <c r="Q52" s="151">
        <f>(AJ52/AP52)*1000</f>
        <v>1.8090909090909091</v>
      </c>
      <c r="R52" s="152" t="str">
        <f>IF(S52="New","New",IF(AY52="","",(Q52/P52)-1))</f>
        <v/>
      </c>
      <c r="S52" s="153">
        <f>IF(K52="","New",IF(K52=0,"New",L52-K52))</f>
        <v>0.35639999999999361</v>
      </c>
      <c r="T52" s="154">
        <f>IF(S52="New","",S52/K52)</f>
        <v>5.1546391752576399E-3</v>
      </c>
      <c r="V52" s="159" t="s">
        <v>110</v>
      </c>
      <c r="W52" s="120" t="s">
        <v>4</v>
      </c>
      <c r="Y52" s="123"/>
      <c r="Z52" s="123">
        <v>388</v>
      </c>
      <c r="AA52" s="219">
        <v>390</v>
      </c>
      <c r="AB52" s="123"/>
      <c r="AC52" s="123"/>
      <c r="AD52" s="123"/>
      <c r="AE52" s="123"/>
      <c r="AF52" s="123"/>
      <c r="AG52" s="123"/>
      <c r="AH52" s="124">
        <f>Y52+(AB52+AC52)</f>
        <v>0</v>
      </c>
      <c r="AI52" s="124">
        <f>Z52+(AD52+AE52)</f>
        <v>388</v>
      </c>
      <c r="AJ52" s="124">
        <v>398</v>
      </c>
      <c r="AK52" s="125"/>
      <c r="AL52" s="125">
        <v>220000</v>
      </c>
      <c r="AM52" s="125"/>
      <c r="AN52" s="125">
        <v>220000</v>
      </c>
      <c r="AO52" s="125"/>
      <c r="AP52" s="125">
        <v>220000</v>
      </c>
      <c r="AQ52" s="127">
        <f>AL52</f>
        <v>220000</v>
      </c>
      <c r="AR52" s="128">
        <f>IF(AP52&gt;0,AP52/AL52*100,"Not Avail.")</f>
        <v>100</v>
      </c>
      <c r="AS52" s="127">
        <f>AN52</f>
        <v>220000</v>
      </c>
      <c r="AT52" s="128">
        <f>IF(AL52&gt;0,AP52/AN52*100,"Not Avail.")</f>
        <v>100</v>
      </c>
      <c r="AU52" s="129">
        <f>IF($Z52="","",$Z52/$AT52*100)</f>
        <v>388</v>
      </c>
      <c r="AV52" s="129" t="str">
        <f>IF($AD52="",IF($AE52="","",($AD52+$AE52)),(($AD52+$AE52)/$AT52*100))</f>
        <v/>
      </c>
      <c r="AW52" s="129">
        <f>IF(AU52="","",SUM(AU52:AV52))</f>
        <v>388</v>
      </c>
      <c r="AX52" s="130">
        <f>IF(AU52="","",AA52-AU52)</f>
        <v>2</v>
      </c>
      <c r="AY52" s="130" t="str">
        <f>IF(AV52="","",(AF52+AG52)-AV52)</f>
        <v/>
      </c>
      <c r="AZ52" s="130">
        <f>IF(AI52&gt;0,AJ52-AW52,"New")</f>
        <v>10</v>
      </c>
      <c r="BA52" s="131">
        <f>G52</f>
        <v>39204</v>
      </c>
      <c r="BB52" s="132">
        <f>IF($G52&gt;0,($G52/$AP52),IF($H52&gt;0,(((43560/($H52/12))*$I52)/$AP52),0))</f>
        <v>0.1782</v>
      </c>
      <c r="BC52" s="133">
        <f>$AA52/(1/$BB52)</f>
        <v>69.49799999999999</v>
      </c>
      <c r="BD52" s="134">
        <f>(($AF52+$AG52)/(1/$BB52))</f>
        <v>0</v>
      </c>
      <c r="BE52" s="134">
        <f>BC52+BD52</f>
        <v>69.49799999999999</v>
      </c>
      <c r="BF52" s="134" t="str">
        <f>IF(BE52=L52,"yes","no")</f>
        <v>yes</v>
      </c>
      <c r="BG52" s="135">
        <f>IF(AN52="","",IF($G52&gt;0,($G52/AN52),IF($H52&gt;0,((((43560/($H52/12))*$I52)/$AN52)),0)))</f>
        <v>0.1782</v>
      </c>
      <c r="BH52" s="135">
        <f>IF($Z52="","",$Z52/(1/$BG52))</f>
        <v>69.141599999999997</v>
      </c>
      <c r="BI52" s="134">
        <f>(($AD52+$AE52)/(1/$BG52))</f>
        <v>0</v>
      </c>
      <c r="BJ52" s="136">
        <f>SUM(BH52:BI52)</f>
        <v>69.141599999999997</v>
      </c>
      <c r="BK52" s="119" t="str">
        <f>IF(K52=BJ52,"yes","no")</f>
        <v>yes</v>
      </c>
      <c r="BL52" s="135">
        <f>IF(BH52="","",IF(BH52=0,"",BC52-BH52))</f>
        <v>0.35639999999999361</v>
      </c>
      <c r="BM52" s="135" t="str">
        <f>IF(BI52="","",IF(BI52=0,"",BD52-BI52))</f>
        <v/>
      </c>
      <c r="BN52" s="137">
        <f>IF(BL52="","",BE52-BJ52)</f>
        <v>0.35639999999999361</v>
      </c>
      <c r="BO52" s="137">
        <f>S52-BN52</f>
        <v>0</v>
      </c>
      <c r="BP52" s="138">
        <f>Q52*(BA52/1000)</f>
        <v>70.923600000000008</v>
      </c>
    </row>
    <row r="53" spans="1:68" s="119" customFormat="1" ht="18" customHeight="1" x14ac:dyDescent="0.15">
      <c r="C53" s="120"/>
      <c r="D53" s="139" t="s">
        <v>16</v>
      </c>
      <c r="E53" s="140" t="s">
        <v>72</v>
      </c>
      <c r="F53" s="141" t="s">
        <v>71</v>
      </c>
      <c r="G53" s="142">
        <f>IF($K$8&gt;0,$K$8,$L$8)</f>
        <v>39204</v>
      </c>
      <c r="H53" s="143">
        <f>$K$12</f>
        <v>40</v>
      </c>
      <c r="I53" s="144">
        <f>$L$12</f>
        <v>3</v>
      </c>
      <c r="J53" s="140" t="s">
        <v>72</v>
      </c>
      <c r="K53" s="145">
        <f>BJ53</f>
        <v>68.606999999999999</v>
      </c>
      <c r="L53" s="146">
        <f>BE53</f>
        <v>68.428799999999995</v>
      </c>
      <c r="M53" s="147">
        <f>BH53</f>
        <v>68.606999999999999</v>
      </c>
      <c r="N53" s="148">
        <f>BC53</f>
        <v>68.428799999999995</v>
      </c>
      <c r="O53" s="149">
        <f>IF(S53="New","New",(N53/M53)-1)</f>
        <v>-2.5974025974027093E-3</v>
      </c>
      <c r="P53" s="150">
        <f>(AI53/AN53)*1000</f>
        <v>1.75</v>
      </c>
      <c r="Q53" s="151">
        <f>(AJ53/AP53)*1000</f>
        <v>1.7454545454545454</v>
      </c>
      <c r="R53" s="152" t="str">
        <f>IF(S53="New","New",IF(AY53="","",(Q53/P53)-1))</f>
        <v/>
      </c>
      <c r="S53" s="153">
        <f>IF(K53="","New",IF(K53=0,"New",L53-K53))</f>
        <v>-0.17820000000000391</v>
      </c>
      <c r="T53" s="154">
        <f>IF(S53="New","",S53/K53)</f>
        <v>-2.5974025974026546E-3</v>
      </c>
      <c r="V53" s="159" t="s">
        <v>72</v>
      </c>
      <c r="W53" s="120" t="s">
        <v>4</v>
      </c>
      <c r="Y53" s="123">
        <v>384</v>
      </c>
      <c r="Z53" s="123">
        <v>385</v>
      </c>
      <c r="AA53" s="219">
        <v>384</v>
      </c>
      <c r="AB53" s="123"/>
      <c r="AC53" s="123"/>
      <c r="AD53" s="123"/>
      <c r="AE53" s="123"/>
      <c r="AF53" s="123"/>
      <c r="AG53" s="123"/>
      <c r="AH53" s="124">
        <f>Y53+(AB53+AC53)</f>
        <v>384</v>
      </c>
      <c r="AI53" s="124">
        <f>Z53+(AD53+AE53)</f>
        <v>385</v>
      </c>
      <c r="AJ53" s="124">
        <f>AA53+(AF53+AG53)</f>
        <v>384</v>
      </c>
      <c r="AK53" s="125"/>
      <c r="AL53" s="125">
        <v>220000</v>
      </c>
      <c r="AM53" s="125"/>
      <c r="AN53" s="125">
        <v>220000</v>
      </c>
      <c r="AO53" s="125"/>
      <c r="AP53" s="125">
        <v>220000</v>
      </c>
      <c r="AQ53" s="127">
        <f>AL53</f>
        <v>220000</v>
      </c>
      <c r="AR53" s="128">
        <f>IF(AP53&gt;0,AP53/AL53*100,"Not Avail.")</f>
        <v>100</v>
      </c>
      <c r="AS53" s="127">
        <f>AN53</f>
        <v>220000</v>
      </c>
      <c r="AT53" s="128">
        <f>IF(AL53&gt;0,AP53/AN53*100,"Not Avail.")</f>
        <v>100</v>
      </c>
      <c r="AU53" s="129">
        <f>IF($Z53="","",$Z53/$AT53*100)</f>
        <v>385</v>
      </c>
      <c r="AV53" s="129" t="str">
        <f>IF($AD53="",IF($AE53="","",($AD53+$AE53)),(($AD53+$AE53)/$AT53*100))</f>
        <v/>
      </c>
      <c r="AW53" s="129">
        <f>IF(AU53="","",SUM(AU53:AV53))</f>
        <v>385</v>
      </c>
      <c r="AX53" s="130">
        <f>IF(AU53="","",AA53-AU53)</f>
        <v>-1</v>
      </c>
      <c r="AY53" s="130" t="str">
        <f>IF(AV53="","",(AF53+AG53)-AV53)</f>
        <v/>
      </c>
      <c r="AZ53" s="130">
        <f>IF(AI53&gt;0,AJ53-AW53,"New")</f>
        <v>-1</v>
      </c>
      <c r="BA53" s="131">
        <f>G53</f>
        <v>39204</v>
      </c>
      <c r="BB53" s="132">
        <f>IF($G53&gt;0,($G53/$AP53),IF($H53&gt;0,(((43560/($H53/12))*$I53)/$AP53),0))</f>
        <v>0.1782</v>
      </c>
      <c r="BC53" s="133">
        <f>$AA53/(1/$BB53)</f>
        <v>68.428799999999995</v>
      </c>
      <c r="BD53" s="134">
        <f>(($AF53+$AG53)/(1/$BB53))</f>
        <v>0</v>
      </c>
      <c r="BE53" s="134">
        <f>BC53+BD53</f>
        <v>68.428799999999995</v>
      </c>
      <c r="BF53" s="134" t="str">
        <f>IF(BE53=L53,"yes","no")</f>
        <v>yes</v>
      </c>
      <c r="BG53" s="135">
        <f>IF(AN53="","",IF($G53&gt;0,($G53/AN53),IF($H53&gt;0,((((43560/($H53/12))*$I53)/$AN53)),0)))</f>
        <v>0.1782</v>
      </c>
      <c r="BH53" s="135">
        <f>IF($Z53="","",$Z53/(1/$BG53))</f>
        <v>68.606999999999999</v>
      </c>
      <c r="BI53" s="134">
        <f>(($AD53+$AE53)/(1/$BG53))</f>
        <v>0</v>
      </c>
      <c r="BJ53" s="136">
        <f>SUM(BH53:BI53)</f>
        <v>68.606999999999999</v>
      </c>
      <c r="BK53" s="119" t="str">
        <f>IF(K53=BJ53,"yes","no")</f>
        <v>yes</v>
      </c>
      <c r="BL53" s="135">
        <f>IF(BH53="","",IF(BH53=0,"",BC53-BH53))</f>
        <v>-0.17820000000000391</v>
      </c>
      <c r="BM53" s="135" t="str">
        <f>IF(BI53="","",IF(BI53=0,"",BD53-BI53))</f>
        <v/>
      </c>
      <c r="BN53" s="137">
        <f>IF(BL53="","",BE53-BJ53)</f>
        <v>-0.17820000000000391</v>
      </c>
      <c r="BO53" s="137">
        <f>S53-BN53</f>
        <v>0</v>
      </c>
      <c r="BP53" s="138">
        <f>Q53*(BA53/1000)</f>
        <v>68.428799999999995</v>
      </c>
    </row>
    <row r="54" spans="1:68" s="119" customFormat="1" ht="18" customHeight="1" x14ac:dyDescent="0.15">
      <c r="C54" s="120"/>
      <c r="D54" s="139" t="s">
        <v>16</v>
      </c>
      <c r="E54" s="140" t="s">
        <v>110</v>
      </c>
      <c r="F54" s="141" t="s">
        <v>192</v>
      </c>
      <c r="G54" s="142">
        <f>IF($K$8&gt;0,$K$8,$L$8)</f>
        <v>39204</v>
      </c>
      <c r="H54" s="143">
        <f>$K$12</f>
        <v>40</v>
      </c>
      <c r="I54" s="144">
        <f>$L$12</f>
        <v>3</v>
      </c>
      <c r="J54" s="140" t="s">
        <v>110</v>
      </c>
      <c r="K54" s="145">
        <f>BJ54</f>
        <v>70.923599999999993</v>
      </c>
      <c r="L54" s="146">
        <f>BE54</f>
        <v>69.49799999999999</v>
      </c>
      <c r="M54" s="147">
        <f>BH54</f>
        <v>70.923599999999993</v>
      </c>
      <c r="N54" s="148">
        <f>BC54</f>
        <v>69.49799999999999</v>
      </c>
      <c r="O54" s="149">
        <f>IF(S54="New","New",(N54/M54)-1)</f>
        <v>-2.0100502512562901E-2</v>
      </c>
      <c r="P54" s="150">
        <f>(AI54/AN54)*1000</f>
        <v>1.8090909090909091</v>
      </c>
      <c r="Q54" s="151">
        <f>(AJ54/AP54)*1000</f>
        <v>1.7727272727272729</v>
      </c>
      <c r="R54" s="152" t="str">
        <f>IF(S54="New","New",IF(AY54="","",(Q54/P54)-1))</f>
        <v/>
      </c>
      <c r="S54" s="153">
        <f>IF(K54="","New",IF(K54=0,"New",L54-K54))</f>
        <v>-1.4256000000000029</v>
      </c>
      <c r="T54" s="154">
        <f>IF(S54="New","",S54/K54)</f>
        <v>-2.0100502512562856E-2</v>
      </c>
      <c r="V54" s="159" t="s">
        <v>110</v>
      </c>
      <c r="W54" s="120" t="s">
        <v>4</v>
      </c>
      <c r="Y54" s="123"/>
      <c r="Z54" s="123">
        <v>398</v>
      </c>
      <c r="AA54" s="219">
        <v>390</v>
      </c>
      <c r="AB54" s="123"/>
      <c r="AC54" s="123"/>
      <c r="AD54" s="123"/>
      <c r="AE54" s="123"/>
      <c r="AF54" s="123"/>
      <c r="AG54" s="123"/>
      <c r="AH54" s="124">
        <f>Y54+(AB54+AC54)</f>
        <v>0</v>
      </c>
      <c r="AI54" s="124">
        <f>Z54+(AD54+AE54)</f>
        <v>398</v>
      </c>
      <c r="AJ54" s="124">
        <f>AA54+(AF54+AG54)</f>
        <v>390</v>
      </c>
      <c r="AK54" s="125"/>
      <c r="AL54" s="125">
        <v>220000</v>
      </c>
      <c r="AM54" s="125"/>
      <c r="AN54" s="125">
        <v>220000</v>
      </c>
      <c r="AO54" s="125"/>
      <c r="AP54" s="125">
        <v>220000</v>
      </c>
      <c r="AQ54" s="127">
        <f>AL54</f>
        <v>220000</v>
      </c>
      <c r="AR54" s="128">
        <f>IF(AP54&gt;0,AP54/AL54*100,"Not Avail.")</f>
        <v>100</v>
      </c>
      <c r="AS54" s="127">
        <f>AN54</f>
        <v>220000</v>
      </c>
      <c r="AT54" s="128">
        <f>IF(AL54&gt;0,AP54/AN54*100,"Not Avail.")</f>
        <v>100</v>
      </c>
      <c r="AU54" s="129">
        <f>IF($Z54="","",$Z54/$AT54*100)</f>
        <v>398</v>
      </c>
      <c r="AV54" s="129" t="str">
        <f>IF($AD54="",IF($AE54="","",($AD54+$AE54)),(($AD54+$AE54)/$AT54*100))</f>
        <v/>
      </c>
      <c r="AW54" s="129">
        <f>IF(AU54="","",SUM(AU54:AV54))</f>
        <v>398</v>
      </c>
      <c r="AX54" s="130">
        <f>IF(AU54="","",AA54-AU54)</f>
        <v>-8</v>
      </c>
      <c r="AY54" s="130" t="str">
        <f>IF(AV54="","",(AF54+AG54)-AV54)</f>
        <v/>
      </c>
      <c r="AZ54" s="130">
        <f>IF(AI54&gt;0,AJ54-AW54,"New")</f>
        <v>-8</v>
      </c>
      <c r="BA54" s="131">
        <f>G54</f>
        <v>39204</v>
      </c>
      <c r="BB54" s="132">
        <f>IF($G54&gt;0,($G54/$AP54),IF($H54&gt;0,(((43560/($H54/12))*$I54)/$AP54),0))</f>
        <v>0.1782</v>
      </c>
      <c r="BC54" s="133">
        <f>$AA54/(1/$BB54)</f>
        <v>69.49799999999999</v>
      </c>
      <c r="BD54" s="134">
        <f>(($AF54+$AG54)/(1/$BB54))</f>
        <v>0</v>
      </c>
      <c r="BE54" s="134">
        <f>BC54+BD54</f>
        <v>69.49799999999999</v>
      </c>
      <c r="BF54" s="134" t="str">
        <f>IF(BE54=L54,"yes","no")</f>
        <v>yes</v>
      </c>
      <c r="BG54" s="135">
        <f>IF(AN54="","",IF($G54&gt;0,($G54/AN54),IF($H54&gt;0,((((43560/($H54/12))*$I54)/$AN54)),0)))</f>
        <v>0.1782</v>
      </c>
      <c r="BH54" s="135">
        <f>IF($Z54="","",$Z54/(1/$BG54))</f>
        <v>70.923599999999993</v>
      </c>
      <c r="BI54" s="134">
        <f>(($AD54+$AE54)/(1/$BG54))</f>
        <v>0</v>
      </c>
      <c r="BJ54" s="136">
        <f>SUM(BH54:BI54)</f>
        <v>70.923599999999993</v>
      </c>
      <c r="BK54" s="119" t="str">
        <f>IF(K54=BJ54,"yes","no")</f>
        <v>yes</v>
      </c>
      <c r="BL54" s="135">
        <f>IF(BH54="","",IF(BH54=0,"",BC54-BH54))</f>
        <v>-1.4256000000000029</v>
      </c>
      <c r="BM54" s="135" t="str">
        <f>IF(BI54="","",IF(BI54=0,"",BD54-BI54))</f>
        <v/>
      </c>
      <c r="BN54" s="137">
        <f>IF(BL54="","",BE54-BJ54)</f>
        <v>-1.4256000000000029</v>
      </c>
      <c r="BO54" s="137">
        <f>S54-BN54</f>
        <v>0</v>
      </c>
      <c r="BP54" s="138">
        <f>Q54*(BA54/1000)</f>
        <v>69.498000000000005</v>
      </c>
    </row>
    <row r="55" spans="1:68" s="119" customFormat="1" ht="18" customHeight="1" x14ac:dyDescent="0.15">
      <c r="C55" s="120"/>
      <c r="D55" s="139" t="s">
        <v>16</v>
      </c>
      <c r="E55" s="140" t="s">
        <v>110</v>
      </c>
      <c r="F55" s="141" t="s">
        <v>122</v>
      </c>
      <c r="G55" s="142">
        <f>IF($K$8&gt;0,$K$8,$L$8)</f>
        <v>39204</v>
      </c>
      <c r="H55" s="143">
        <f>$K$12</f>
        <v>40</v>
      </c>
      <c r="I55" s="144">
        <f>$L$12</f>
        <v>3</v>
      </c>
      <c r="J55" s="140" t="s">
        <v>110</v>
      </c>
      <c r="K55" s="145">
        <f>BJ55</f>
        <v>57.934799999999996</v>
      </c>
      <c r="L55" s="146">
        <f>BE55</f>
        <v>65.339999999999989</v>
      </c>
      <c r="M55" s="147">
        <f>BH55</f>
        <v>57.934799999999996</v>
      </c>
      <c r="N55" s="148">
        <f>BC55</f>
        <v>65.339999999999989</v>
      </c>
      <c r="O55" s="149">
        <f>IF(S55="New","New",(N55/M55)-1)</f>
        <v>0.12781954887218028</v>
      </c>
      <c r="P55" s="150">
        <f>(AI55/AN55)*1000</f>
        <v>1.4777777777777776</v>
      </c>
      <c r="Q55" s="151">
        <f>(AJ55/AP55)*1000</f>
        <v>1.6666666666666667</v>
      </c>
      <c r="R55" s="152" t="str">
        <f>IF(S55="New","New",IF(AY55="","",(Q55/P55)-1))</f>
        <v/>
      </c>
      <c r="S55" s="153">
        <f>IF(K55="","New",IF(K55=0,"New",L55-K55))</f>
        <v>7.4051999999999936</v>
      </c>
      <c r="T55" s="154">
        <f>IF(S55="New","",S55/K55)</f>
        <v>0.12781954887218036</v>
      </c>
      <c r="V55" s="159" t="s">
        <v>110</v>
      </c>
      <c r="W55" s="120" t="s">
        <v>4</v>
      </c>
      <c r="Y55" s="123">
        <v>317.45</v>
      </c>
      <c r="Z55" s="123">
        <v>266</v>
      </c>
      <c r="AA55" s="219">
        <v>300</v>
      </c>
      <c r="AB55" s="123"/>
      <c r="AC55" s="123"/>
      <c r="AD55" s="123"/>
      <c r="AE55" s="123"/>
      <c r="AF55" s="123"/>
      <c r="AG55" s="123"/>
      <c r="AH55" s="124">
        <f>Y55+(AB55+AC55)</f>
        <v>317.45</v>
      </c>
      <c r="AI55" s="124">
        <f>Z55+(AD55+AE55)</f>
        <v>266</v>
      </c>
      <c r="AJ55" s="124">
        <f>AA55+(AF55+AG55)</f>
        <v>300</v>
      </c>
      <c r="AK55" s="125"/>
      <c r="AL55" s="125">
        <v>180000</v>
      </c>
      <c r="AM55" s="125"/>
      <c r="AN55" s="125">
        <v>180000</v>
      </c>
      <c r="AO55" s="125"/>
      <c r="AP55" s="125">
        <v>180000</v>
      </c>
      <c r="AQ55" s="127">
        <f>AL55</f>
        <v>180000</v>
      </c>
      <c r="AR55" s="128">
        <f>IF(AP55&gt;0,AP55/AL55*100,"Not Avail.")</f>
        <v>100</v>
      </c>
      <c r="AS55" s="127">
        <f>AN55</f>
        <v>180000</v>
      </c>
      <c r="AT55" s="128">
        <f>IF(AL55&gt;0,AP55/AN55*100,"Not Avail.")</f>
        <v>100</v>
      </c>
      <c r="AU55" s="129">
        <f>IF($Z55="","",$Z55/$AT55*100)</f>
        <v>266</v>
      </c>
      <c r="AV55" s="129" t="str">
        <f>IF($AD55="",IF($AE55="","",($AD55+$AE55)),(($AD55+$AE55)/$AT55*100))</f>
        <v/>
      </c>
      <c r="AW55" s="129">
        <f>IF(AU55="","",SUM(AU55:AV55))</f>
        <v>266</v>
      </c>
      <c r="AX55" s="130">
        <f>IF(AU55="","",AA55-AU55)</f>
        <v>34</v>
      </c>
      <c r="AY55" s="130" t="str">
        <f>IF(AV55="","",(AF55+AG55)-AV55)</f>
        <v/>
      </c>
      <c r="AZ55" s="130">
        <f>IF(AI55&gt;0,AJ55-AW55,"New")</f>
        <v>34</v>
      </c>
      <c r="BA55" s="131">
        <f>G55</f>
        <v>39204</v>
      </c>
      <c r="BB55" s="132">
        <f>IF($G55&gt;0,($G55/$AP55),IF($H55&gt;0,(((43560/($H55/12))*$I55)/$AP55),0))</f>
        <v>0.21779999999999999</v>
      </c>
      <c r="BC55" s="133">
        <f>$AA55/(1/$BB55)</f>
        <v>65.339999999999989</v>
      </c>
      <c r="BD55" s="134">
        <f>(($AF55+$AG55)/(1/$BB55))</f>
        <v>0</v>
      </c>
      <c r="BE55" s="134">
        <f>BC55+BD55</f>
        <v>65.339999999999989</v>
      </c>
      <c r="BF55" s="134" t="str">
        <f>IF(BE55=L55,"yes","no")</f>
        <v>yes</v>
      </c>
      <c r="BG55" s="135">
        <f>IF(AN55="","",IF($G55&gt;0,($G55/AN55),IF($H55&gt;0,((((43560/($H55/12))*$I55)/$AN55)),0)))</f>
        <v>0.21779999999999999</v>
      </c>
      <c r="BH55" s="135">
        <f>IF($Z55="","",$Z55/(1/$BG55))</f>
        <v>57.934799999999996</v>
      </c>
      <c r="BI55" s="134">
        <f>(($AD55+$AE55)/(1/$BG55))</f>
        <v>0</v>
      </c>
      <c r="BJ55" s="136">
        <f>SUM(BH55:BI55)</f>
        <v>57.934799999999996</v>
      </c>
      <c r="BK55" s="119" t="str">
        <f>IF(K55=BJ55,"yes","no")</f>
        <v>yes</v>
      </c>
      <c r="BL55" s="135">
        <f>IF(BH55="","",IF(BH55=0,"",BC55-BH55))</f>
        <v>7.4051999999999936</v>
      </c>
      <c r="BM55" s="135" t="str">
        <f>IF(BI55="","",IF(BI55=0,"",BD55-BI55))</f>
        <v/>
      </c>
      <c r="BN55" s="137">
        <f>IF(BL55="","",BE55-BJ55)</f>
        <v>7.4051999999999936</v>
      </c>
      <c r="BO55" s="137">
        <f>S55-BN55</f>
        <v>0</v>
      </c>
      <c r="BP55" s="138">
        <f>Q55*(BA55/1000)</f>
        <v>65.34</v>
      </c>
    </row>
    <row r="56" spans="1:68" s="119" customFormat="1" ht="18" customHeight="1" x14ac:dyDescent="0.15">
      <c r="C56" s="120"/>
      <c r="D56" s="139" t="s">
        <v>16</v>
      </c>
      <c r="E56" s="140" t="s">
        <v>110</v>
      </c>
      <c r="F56" s="141" t="s">
        <v>123</v>
      </c>
      <c r="G56" s="142">
        <f>IF($K$8&gt;0,$K$8,$L$8)</f>
        <v>39204</v>
      </c>
      <c r="H56" s="143">
        <f>$K$12</f>
        <v>40</v>
      </c>
      <c r="I56" s="144">
        <f>$L$12</f>
        <v>3</v>
      </c>
      <c r="J56" s="140" t="s">
        <v>110</v>
      </c>
      <c r="K56" s="145">
        <f>BJ56</f>
        <v>69.141599999999997</v>
      </c>
      <c r="L56" s="146">
        <f>BE56</f>
        <v>69.49799999999999</v>
      </c>
      <c r="M56" s="147">
        <f>BH56</f>
        <v>69.141599999999997</v>
      </c>
      <c r="N56" s="148">
        <f>BC56</f>
        <v>69.49799999999999</v>
      </c>
      <c r="O56" s="149">
        <f>IF(S56="New","New",(N56/M56)-1)</f>
        <v>5.1546391752577136E-3</v>
      </c>
      <c r="P56" s="150">
        <f>(AI56/AN56)*1000</f>
        <v>1.7636363636363637</v>
      </c>
      <c r="Q56" s="151">
        <f>(AJ56/AP56)*1000</f>
        <v>1.7727272727272729</v>
      </c>
      <c r="R56" s="152" t="str">
        <f>IF(S56="New","New",IF(AY56="","",(Q56/P56)-1))</f>
        <v/>
      </c>
      <c r="S56" s="153">
        <f>IF(K56="","New",IF(K56=0,"New",L56-K56))</f>
        <v>0.35639999999999361</v>
      </c>
      <c r="T56" s="154">
        <f>IF(S56="New","",S56/K56)</f>
        <v>5.1546391752576399E-3</v>
      </c>
      <c r="V56" s="159" t="s">
        <v>110</v>
      </c>
      <c r="W56" s="120" t="s">
        <v>4</v>
      </c>
      <c r="Y56" s="123">
        <v>388</v>
      </c>
      <c r="Z56" s="123">
        <v>388</v>
      </c>
      <c r="AA56" s="219">
        <v>390</v>
      </c>
      <c r="AB56" s="123"/>
      <c r="AC56" s="123"/>
      <c r="AD56" s="123"/>
      <c r="AE56" s="123"/>
      <c r="AF56" s="123"/>
      <c r="AG56" s="123"/>
      <c r="AH56" s="124">
        <f>Y56+(AB56+AC56)</f>
        <v>388</v>
      </c>
      <c r="AI56" s="124">
        <f>Z56+(AD56+AE56)</f>
        <v>388</v>
      </c>
      <c r="AJ56" s="124">
        <f>AA56+(AF56+AG56)</f>
        <v>390</v>
      </c>
      <c r="AK56" s="125"/>
      <c r="AL56" s="125">
        <v>220000</v>
      </c>
      <c r="AM56" s="125"/>
      <c r="AN56" s="125">
        <v>220000</v>
      </c>
      <c r="AO56" s="125"/>
      <c r="AP56" s="125">
        <v>220000</v>
      </c>
      <c r="AQ56" s="127">
        <f>AL56</f>
        <v>220000</v>
      </c>
      <c r="AR56" s="128">
        <f>IF(AP56&gt;0,AP56/AL56*100,"Not Avail.")</f>
        <v>100</v>
      </c>
      <c r="AS56" s="127">
        <f>AN56</f>
        <v>220000</v>
      </c>
      <c r="AT56" s="128">
        <f>IF(AL56&gt;0,AP56/AN56*100,"Not Avail.")</f>
        <v>100</v>
      </c>
      <c r="AU56" s="129">
        <f>IF($Z56="","",$Z56/$AT56*100)</f>
        <v>388</v>
      </c>
      <c r="AV56" s="129" t="str">
        <f>IF($AD56="",IF($AE56="","",($AD56+$AE56)),(($AD56+$AE56)/$AT56*100))</f>
        <v/>
      </c>
      <c r="AW56" s="129">
        <f>IF(AU56="","",SUM(AU56:AV56))</f>
        <v>388</v>
      </c>
      <c r="AX56" s="130">
        <f>IF(AU56="","",AA56-AU56)</f>
        <v>2</v>
      </c>
      <c r="AY56" s="130" t="str">
        <f>IF(AV56="","",(AF56+AG56)-AV56)</f>
        <v/>
      </c>
      <c r="AZ56" s="130">
        <f>IF(AI56&gt;0,AJ56-AW56,"New")</f>
        <v>2</v>
      </c>
      <c r="BA56" s="131">
        <f>G56</f>
        <v>39204</v>
      </c>
      <c r="BB56" s="132">
        <f>IF($G56&gt;0,($G56/$AP56),IF($H56&gt;0,(((43560/($H56/12))*$I56)/$AP56),0))</f>
        <v>0.1782</v>
      </c>
      <c r="BC56" s="133">
        <f>$AA56/(1/$BB56)</f>
        <v>69.49799999999999</v>
      </c>
      <c r="BD56" s="134">
        <f>(($AF56+$AG56)/(1/$BB56))</f>
        <v>0</v>
      </c>
      <c r="BE56" s="134">
        <f>BC56+BD56</f>
        <v>69.49799999999999</v>
      </c>
      <c r="BF56" s="134" t="str">
        <f>IF(BE56=L56,"yes","no")</f>
        <v>yes</v>
      </c>
      <c r="BG56" s="135">
        <f>IF(AN56="","",IF($G56&gt;0,($G56/AN56),IF($H56&gt;0,((((43560/($H56/12))*$I56)/$AN56)),0)))</f>
        <v>0.1782</v>
      </c>
      <c r="BH56" s="135">
        <f>IF($Z56="","",$Z56/(1/$BG56))</f>
        <v>69.141599999999997</v>
      </c>
      <c r="BI56" s="134">
        <f>(($AD56+$AE56)/(1/$BG56))</f>
        <v>0</v>
      </c>
      <c r="BJ56" s="136">
        <f>SUM(BH56:BI56)</f>
        <v>69.141599999999997</v>
      </c>
      <c r="BK56" s="119" t="str">
        <f>IF(K56=BJ56,"yes","no")</f>
        <v>yes</v>
      </c>
      <c r="BL56" s="135">
        <f>IF(BH56="","",IF(BH56=0,"",BC56-BH56))</f>
        <v>0.35639999999999361</v>
      </c>
      <c r="BM56" s="135" t="str">
        <f>IF(BI56="","",IF(BI56=0,"",BD56-BI56))</f>
        <v/>
      </c>
      <c r="BN56" s="137">
        <f>IF(BL56="","",BE56-BJ56)</f>
        <v>0.35639999999999361</v>
      </c>
      <c r="BO56" s="137">
        <f>S56-BN56</f>
        <v>0</v>
      </c>
      <c r="BP56" s="138">
        <f>Q56*(BA56/1000)</f>
        <v>69.498000000000005</v>
      </c>
    </row>
    <row r="57" spans="1:68" s="119" customFormat="1" ht="18" customHeight="1" x14ac:dyDescent="0.15">
      <c r="C57" s="120"/>
      <c r="D57" s="139" t="s">
        <v>16</v>
      </c>
      <c r="E57" s="140" t="s">
        <v>110</v>
      </c>
      <c r="F57" s="141" t="s">
        <v>193</v>
      </c>
      <c r="G57" s="142">
        <f>IF($K$8&gt;0,$K$8,$L$8)</f>
        <v>39204</v>
      </c>
      <c r="H57" s="143">
        <f>$K$12</f>
        <v>40</v>
      </c>
      <c r="I57" s="144">
        <f>$L$12</f>
        <v>3</v>
      </c>
      <c r="J57" s="140" t="s">
        <v>110</v>
      </c>
      <c r="K57" s="145">
        <f>BJ57</f>
        <v>70.923599999999993</v>
      </c>
      <c r="L57" s="146">
        <f>BE57</f>
        <v>69.49799999999999</v>
      </c>
      <c r="M57" s="147">
        <f>BH57</f>
        <v>70.923599999999993</v>
      </c>
      <c r="N57" s="148">
        <f>BC57</f>
        <v>69.49799999999999</v>
      </c>
      <c r="O57" s="149">
        <f>IF(S57="New","New",(N57/M57)-1)</f>
        <v>-2.0100502512562901E-2</v>
      </c>
      <c r="P57" s="150">
        <f>(AI57/AN57)*1000</f>
        <v>1.8090909090909091</v>
      </c>
      <c r="Q57" s="151">
        <f>(AJ57/AP57)*1000</f>
        <v>1.7727272727272729</v>
      </c>
      <c r="R57" s="152" t="str">
        <f>IF(S57="New","New",IF(AY57="","",(Q57/P57)-1))</f>
        <v/>
      </c>
      <c r="S57" s="153">
        <f>IF(K57="","New",IF(K57=0,"New",L57-K57))</f>
        <v>-1.4256000000000029</v>
      </c>
      <c r="T57" s="154">
        <f>IF(S57="New","",S57/K57)</f>
        <v>-2.0100502512562856E-2</v>
      </c>
      <c r="V57" s="159" t="s">
        <v>110</v>
      </c>
      <c r="W57" s="120" t="s">
        <v>4</v>
      </c>
      <c r="Y57" s="123"/>
      <c r="Z57" s="123">
        <v>398</v>
      </c>
      <c r="AA57" s="219">
        <v>390</v>
      </c>
      <c r="AB57" s="123"/>
      <c r="AC57" s="123"/>
      <c r="AD57" s="123"/>
      <c r="AE57" s="123"/>
      <c r="AF57" s="123"/>
      <c r="AG57" s="123"/>
      <c r="AH57" s="124">
        <f>Y57+(AB57+AC57)</f>
        <v>0</v>
      </c>
      <c r="AI57" s="124">
        <f>Z57+(AD57+AE57)</f>
        <v>398</v>
      </c>
      <c r="AJ57" s="124">
        <f>AA57+(AF57+AG57)</f>
        <v>390</v>
      </c>
      <c r="AK57" s="125"/>
      <c r="AL57" s="125">
        <v>220000</v>
      </c>
      <c r="AM57" s="125"/>
      <c r="AN57" s="125">
        <v>220000</v>
      </c>
      <c r="AO57" s="125"/>
      <c r="AP57" s="125">
        <v>220000</v>
      </c>
      <c r="AQ57" s="127">
        <f>AL57</f>
        <v>220000</v>
      </c>
      <c r="AR57" s="128">
        <f>IF(AP57&gt;0,AP57/AL57*100,"Not Avail.")</f>
        <v>100</v>
      </c>
      <c r="AS57" s="127">
        <f>AN57</f>
        <v>220000</v>
      </c>
      <c r="AT57" s="128">
        <f>IF(AL57&gt;0,AP57/AN57*100,"Not Avail.")</f>
        <v>100</v>
      </c>
      <c r="AU57" s="129">
        <f>IF($Z57="","",$Z57/$AT57*100)</f>
        <v>398</v>
      </c>
      <c r="AV57" s="129" t="str">
        <f>IF($AD57="",IF($AE57="","",($AD57+$AE57)),(($AD57+$AE57)/$AT57*100))</f>
        <v/>
      </c>
      <c r="AW57" s="129">
        <f>IF(AU57="","",SUM(AU57:AV57))</f>
        <v>398</v>
      </c>
      <c r="AX57" s="130">
        <f>IF(AU57="","",AA57-AU57)</f>
        <v>-8</v>
      </c>
      <c r="AY57" s="130" t="str">
        <f>IF(AV57="","",(AF57+AG57)-AV57)</f>
        <v/>
      </c>
      <c r="AZ57" s="130">
        <f>IF(AI57&gt;0,AJ57-AW57,"New")</f>
        <v>-8</v>
      </c>
      <c r="BA57" s="131">
        <f>G57</f>
        <v>39204</v>
      </c>
      <c r="BB57" s="132">
        <f>IF($G57&gt;0,($G57/$AP57),IF($H57&gt;0,(((43560/($H57/12))*$I57)/$AP57),0))</f>
        <v>0.1782</v>
      </c>
      <c r="BC57" s="133">
        <f>$AA57/(1/$BB57)</f>
        <v>69.49799999999999</v>
      </c>
      <c r="BD57" s="134">
        <f>(($AF57+$AG57)/(1/$BB57))</f>
        <v>0</v>
      </c>
      <c r="BE57" s="134">
        <f>BC57+BD57</f>
        <v>69.49799999999999</v>
      </c>
      <c r="BF57" s="134" t="str">
        <f>IF(BE57=L57,"yes","no")</f>
        <v>yes</v>
      </c>
      <c r="BG57" s="135">
        <f>IF(AN57="","",IF($G57&gt;0,($G57/AN57),IF($H57&gt;0,((((43560/($H57/12))*$I57)/$AN57)),0)))</f>
        <v>0.1782</v>
      </c>
      <c r="BH57" s="135">
        <f>IF($Z57="","",$Z57/(1/$BG57))</f>
        <v>70.923599999999993</v>
      </c>
      <c r="BI57" s="134">
        <f>(($AD57+$AE57)/(1/$BG57))</f>
        <v>0</v>
      </c>
      <c r="BJ57" s="136">
        <f>SUM(BH57:BI57)</f>
        <v>70.923599999999993</v>
      </c>
      <c r="BK57" s="119" t="str">
        <f>IF(K57=BJ57,"yes","no")</f>
        <v>yes</v>
      </c>
      <c r="BL57" s="135">
        <f>IF(BH57="","",IF(BH57=0,"",BC57-BH57))</f>
        <v>-1.4256000000000029</v>
      </c>
      <c r="BM57" s="135" t="str">
        <f>IF(BI57="","",IF(BI57=0,"",BD57-BI57))</f>
        <v/>
      </c>
      <c r="BN57" s="137">
        <f>IF(BL57="","",BE57-BJ57)</f>
        <v>-1.4256000000000029</v>
      </c>
      <c r="BO57" s="137">
        <f>S57-BN57</f>
        <v>0</v>
      </c>
      <c r="BP57" s="138">
        <f>Q57*(BA57/1000)</f>
        <v>69.498000000000005</v>
      </c>
    </row>
    <row r="58" spans="1:68" s="119" customFormat="1" ht="18" customHeight="1" x14ac:dyDescent="0.15">
      <c r="C58" s="120"/>
      <c r="D58" s="139" t="s">
        <v>16</v>
      </c>
      <c r="E58" s="140" t="s">
        <v>72</v>
      </c>
      <c r="F58" s="141" t="s">
        <v>118</v>
      </c>
      <c r="G58" s="142">
        <f>IF($K$8&gt;0,$K$8,$L$8)</f>
        <v>39204</v>
      </c>
      <c r="H58" s="143">
        <f>$K$12</f>
        <v>40</v>
      </c>
      <c r="I58" s="144">
        <f>$L$12</f>
        <v>3</v>
      </c>
      <c r="J58" s="140" t="s">
        <v>72</v>
      </c>
      <c r="K58" s="145">
        <f>BJ58</f>
        <v>53.281799999999997</v>
      </c>
      <c r="L58" s="146">
        <f>BE58</f>
        <v>54.261899999999997</v>
      </c>
      <c r="M58" s="147">
        <f>BH58</f>
        <v>53.281799999999997</v>
      </c>
      <c r="N58" s="148">
        <f>BC58</f>
        <v>54.261899999999997</v>
      </c>
      <c r="O58" s="149">
        <f>IF(S58="New","New",(N58/M58)-1)</f>
        <v>1.8394648829431537E-2</v>
      </c>
      <c r="P58" s="150">
        <f>(AI58/AN58)*1000</f>
        <v>1.3590909090909091</v>
      </c>
      <c r="Q58" s="151">
        <f>(AJ58/AP58)*1000</f>
        <v>1.384090909090909</v>
      </c>
      <c r="R58" s="152" t="str">
        <f>IF(S58="New","New",IF(AY58="","",(Q58/P58)-1))</f>
        <v/>
      </c>
      <c r="S58" s="153">
        <f>IF(K58="","New",IF(K58=0,"New",L58-K58))</f>
        <v>0.98010000000000019</v>
      </c>
      <c r="T58" s="154">
        <f>IF(S58="New","",S58/K58)</f>
        <v>1.8394648829431443E-2</v>
      </c>
      <c r="V58" s="159" t="s">
        <v>72</v>
      </c>
      <c r="W58" s="120" t="s">
        <v>4</v>
      </c>
      <c r="Y58" s="123">
        <v>299</v>
      </c>
      <c r="Z58" s="123">
        <v>299</v>
      </c>
      <c r="AA58" s="219">
        <v>304.5</v>
      </c>
      <c r="AB58" s="123"/>
      <c r="AC58" s="123"/>
      <c r="AD58" s="123"/>
      <c r="AE58" s="123"/>
      <c r="AF58" s="123"/>
      <c r="AG58" s="123"/>
      <c r="AH58" s="124">
        <f>Y58+(AB58+AC58)</f>
        <v>299</v>
      </c>
      <c r="AI58" s="124">
        <f>Z58+(AD58+AE58)</f>
        <v>299</v>
      </c>
      <c r="AJ58" s="124">
        <f>AA58+(AF58+AG58)</f>
        <v>304.5</v>
      </c>
      <c r="AK58" s="125"/>
      <c r="AL58" s="125">
        <v>220000</v>
      </c>
      <c r="AM58" s="125"/>
      <c r="AN58" s="125">
        <v>220000</v>
      </c>
      <c r="AO58" s="125"/>
      <c r="AP58" s="125">
        <v>220000</v>
      </c>
      <c r="AQ58" s="127">
        <f>AL58</f>
        <v>220000</v>
      </c>
      <c r="AR58" s="128">
        <f>IF(AP58&gt;0,AP58/AL58*100,"Not Avail.")</f>
        <v>100</v>
      </c>
      <c r="AS58" s="127">
        <f>AN58</f>
        <v>220000</v>
      </c>
      <c r="AT58" s="128">
        <f>IF(AL58&gt;0,AP58/AN58*100,"Not Avail.")</f>
        <v>100</v>
      </c>
      <c r="AU58" s="129">
        <f>IF($Z58="","",$Z58/$AT58*100)</f>
        <v>299</v>
      </c>
      <c r="AV58" s="129" t="str">
        <f>IF($AD58="",IF($AE58="","",($AD58+$AE58)),(($AD58+$AE58)/$AT58*100))</f>
        <v/>
      </c>
      <c r="AW58" s="129">
        <f>IF(AU58="","",SUM(AU58:AV58))</f>
        <v>299</v>
      </c>
      <c r="AX58" s="130">
        <f>IF(AU58="","",AA58-AU58)</f>
        <v>5.5</v>
      </c>
      <c r="AY58" s="130" t="str">
        <f>IF(AV58="","",(AF58+AG58)-AV58)</f>
        <v/>
      </c>
      <c r="AZ58" s="130">
        <f>IF(AI58&gt;0,AJ58-AW58,"New")</f>
        <v>5.5</v>
      </c>
      <c r="BA58" s="131">
        <f>G58</f>
        <v>39204</v>
      </c>
      <c r="BB58" s="132">
        <f>IF($G58&gt;0,($G58/$AP58),IF($H58&gt;0,(((43560/($H58/12))*$I58)/$AP58),0))</f>
        <v>0.1782</v>
      </c>
      <c r="BC58" s="133">
        <f>$AA58/(1/$BB58)</f>
        <v>54.261899999999997</v>
      </c>
      <c r="BD58" s="134">
        <f>(($AF58+$AG58)/(1/$BB58))</f>
        <v>0</v>
      </c>
      <c r="BE58" s="134">
        <f>BC58+BD58</f>
        <v>54.261899999999997</v>
      </c>
      <c r="BF58" s="134" t="str">
        <f>IF(BE58=L58,"yes","no")</f>
        <v>yes</v>
      </c>
      <c r="BG58" s="135">
        <f>IF(AN58="","",IF($G58&gt;0,($G58/AN58),IF($H58&gt;0,((((43560/($H58/12))*$I58)/$AN58)),0)))</f>
        <v>0.1782</v>
      </c>
      <c r="BH58" s="135">
        <f>IF($Z58="","",$Z58/(1/$BG58))</f>
        <v>53.281799999999997</v>
      </c>
      <c r="BI58" s="134">
        <f>(($AD58+$AE58)/(1/$BG58))</f>
        <v>0</v>
      </c>
      <c r="BJ58" s="136">
        <f>SUM(BH58:BI58)</f>
        <v>53.281799999999997</v>
      </c>
      <c r="BK58" s="119" t="str">
        <f>IF(K58=BJ58,"yes","no")</f>
        <v>yes</v>
      </c>
      <c r="BL58" s="135">
        <f>IF(BH58="","",IF(BH58=0,"",BC58-BH58))</f>
        <v>0.98010000000000019</v>
      </c>
      <c r="BM58" s="135" t="str">
        <f>IF(BI58="","",IF(BI58=0,"",BD58-BI58))</f>
        <v/>
      </c>
      <c r="BN58" s="137">
        <f>IF(BL58="","",BE58-BJ58)</f>
        <v>0.98010000000000019</v>
      </c>
      <c r="BO58" s="137">
        <f>S58-BN58</f>
        <v>0</v>
      </c>
      <c r="BP58" s="138">
        <f>Q58*(BA58/1000)</f>
        <v>54.261899999999997</v>
      </c>
    </row>
    <row r="59" spans="1:68" s="119" customFormat="1" ht="18" customHeight="1" x14ac:dyDescent="0.15">
      <c r="C59" s="120"/>
      <c r="D59" s="139" t="s">
        <v>16</v>
      </c>
      <c r="E59" s="140" t="s">
        <v>110</v>
      </c>
      <c r="F59" s="141" t="s">
        <v>191</v>
      </c>
      <c r="G59" s="142">
        <f>IF($K$8&gt;0,$K$8,$L$8)</f>
        <v>39204</v>
      </c>
      <c r="H59" s="143">
        <f>$K$12</f>
        <v>40</v>
      </c>
      <c r="I59" s="144">
        <f>$L$12</f>
        <v>3</v>
      </c>
      <c r="J59" s="140" t="s">
        <v>110</v>
      </c>
      <c r="K59" s="145">
        <f>BJ59</f>
        <v>70.923599999999993</v>
      </c>
      <c r="L59" s="146">
        <f>BE59</f>
        <v>69.49799999999999</v>
      </c>
      <c r="M59" s="147">
        <f>BH59</f>
        <v>70.923599999999993</v>
      </c>
      <c r="N59" s="148">
        <f>BC59</f>
        <v>69.49799999999999</v>
      </c>
      <c r="O59" s="149">
        <f>IF(S59="New","New",(N59/M59)-1)</f>
        <v>-2.0100502512562901E-2</v>
      </c>
      <c r="P59" s="150">
        <f>(AI59/AN59)*1000</f>
        <v>1.8090909090909091</v>
      </c>
      <c r="Q59" s="151">
        <f>(AJ59/AP59)*1000</f>
        <v>1.7727272727272729</v>
      </c>
      <c r="R59" s="152" t="str">
        <f>IF(S59="New","New",IF(AY59="","",(Q59/P59)-1))</f>
        <v/>
      </c>
      <c r="S59" s="153">
        <f>IF(K59="","New",IF(K59=0,"New",L59-K59))</f>
        <v>-1.4256000000000029</v>
      </c>
      <c r="T59" s="154">
        <f>IF(S59="New","",S59/K59)</f>
        <v>-2.0100502512562856E-2</v>
      </c>
      <c r="V59" s="159" t="s">
        <v>110</v>
      </c>
      <c r="W59" s="120" t="s">
        <v>4</v>
      </c>
      <c r="Y59" s="123"/>
      <c r="Z59" s="123">
        <v>398</v>
      </c>
      <c r="AA59" s="219">
        <v>390</v>
      </c>
      <c r="AB59" s="123"/>
      <c r="AC59" s="123"/>
      <c r="AD59" s="123"/>
      <c r="AE59" s="123"/>
      <c r="AF59" s="123"/>
      <c r="AG59" s="123"/>
      <c r="AH59" s="124">
        <f>Y59+(AB59+AC59)</f>
        <v>0</v>
      </c>
      <c r="AI59" s="124">
        <f>Z59+(AD59+AE59)</f>
        <v>398</v>
      </c>
      <c r="AJ59" s="124">
        <f>AA59+(AF59+AG59)</f>
        <v>390</v>
      </c>
      <c r="AK59" s="125"/>
      <c r="AL59" s="125">
        <v>220000</v>
      </c>
      <c r="AM59" s="125"/>
      <c r="AN59" s="125">
        <v>220000</v>
      </c>
      <c r="AO59" s="125"/>
      <c r="AP59" s="125">
        <v>220000</v>
      </c>
      <c r="AQ59" s="127">
        <f>AL59</f>
        <v>220000</v>
      </c>
      <c r="AR59" s="128">
        <f>IF(AP59&gt;0,AP59/AL59*100,"Not Avail.")</f>
        <v>100</v>
      </c>
      <c r="AS59" s="127">
        <f>AN59</f>
        <v>220000</v>
      </c>
      <c r="AT59" s="128">
        <f>IF(AL59&gt;0,AP59/AN59*100,"Not Avail.")</f>
        <v>100</v>
      </c>
      <c r="AU59" s="129">
        <f>IF($Z59="","",$Z59/$AT59*100)</f>
        <v>398</v>
      </c>
      <c r="AV59" s="129" t="str">
        <f>IF($AD59="",IF($AE59="","",($AD59+$AE59)),(($AD59+$AE59)/$AT59*100))</f>
        <v/>
      </c>
      <c r="AW59" s="129">
        <f>IF(AU59="","",SUM(AU59:AV59))</f>
        <v>398</v>
      </c>
      <c r="AX59" s="130">
        <f>IF(AU59="","",AA59-AU59)</f>
        <v>-8</v>
      </c>
      <c r="AY59" s="130" t="str">
        <f>IF(AV59="","",(AF59+AG59)-AV59)</f>
        <v/>
      </c>
      <c r="AZ59" s="130">
        <f>IF(AI59&gt;0,AJ59-AW59,"New")</f>
        <v>-8</v>
      </c>
      <c r="BA59" s="131">
        <f>G59</f>
        <v>39204</v>
      </c>
      <c r="BB59" s="132">
        <f>IF($G59&gt;0,($G59/$AP59),IF($H59&gt;0,(((43560/($H59/12))*$I59)/$AP59),0))</f>
        <v>0.1782</v>
      </c>
      <c r="BC59" s="133">
        <f>$AA59/(1/$BB59)</f>
        <v>69.49799999999999</v>
      </c>
      <c r="BD59" s="134">
        <f>(($AF59+$AG59)/(1/$BB59))</f>
        <v>0</v>
      </c>
      <c r="BE59" s="134">
        <f>BC59+BD59</f>
        <v>69.49799999999999</v>
      </c>
      <c r="BF59" s="134" t="str">
        <f>IF(BE59=L59,"yes","no")</f>
        <v>yes</v>
      </c>
      <c r="BG59" s="135">
        <f>IF(AN59="","",IF($G59&gt;0,($G59/AN59),IF($H59&gt;0,((((43560/($H59/12))*$I59)/$AN59)),0)))</f>
        <v>0.1782</v>
      </c>
      <c r="BH59" s="135">
        <f>IF($Z59="","",$Z59/(1/$BG59))</f>
        <v>70.923599999999993</v>
      </c>
      <c r="BI59" s="134">
        <f>(($AD59+$AE59)/(1/$BG59))</f>
        <v>0</v>
      </c>
      <c r="BJ59" s="136">
        <f>SUM(BH59:BI59)</f>
        <v>70.923599999999993</v>
      </c>
      <c r="BK59" s="119" t="str">
        <f>IF(K59=BJ59,"yes","no")</f>
        <v>yes</v>
      </c>
      <c r="BL59" s="135">
        <f>IF(BH59="","",IF(BH59=0,"",BC59-BH59))</f>
        <v>-1.4256000000000029</v>
      </c>
      <c r="BM59" s="135" t="str">
        <f>IF(BI59="","",IF(BI59=0,"",BD59-BI59))</f>
        <v/>
      </c>
      <c r="BN59" s="137">
        <f>IF(BL59="","",BE59-BJ59)</f>
        <v>-1.4256000000000029</v>
      </c>
      <c r="BO59" s="137">
        <f>S59-BN59</f>
        <v>0</v>
      </c>
      <c r="BP59" s="138">
        <f>Q59*(BA59/1000)</f>
        <v>69.498000000000005</v>
      </c>
    </row>
    <row r="60" spans="1:68" s="119" customFormat="1" ht="18" customHeight="1" x14ac:dyDescent="0.15">
      <c r="C60" s="120"/>
      <c r="D60" s="139" t="s">
        <v>16</v>
      </c>
      <c r="E60" s="140" t="s">
        <v>110</v>
      </c>
      <c r="F60" s="141" t="s">
        <v>159</v>
      </c>
      <c r="G60" s="142">
        <f>IF($K$8&gt;0,$K$8,$L$8)</f>
        <v>39204</v>
      </c>
      <c r="H60" s="143">
        <f>$K$12</f>
        <v>40</v>
      </c>
      <c r="I60" s="144">
        <f>$L$12</f>
        <v>3</v>
      </c>
      <c r="J60" s="140" t="s">
        <v>110</v>
      </c>
      <c r="K60" s="145">
        <f>BJ60</f>
        <v>53.281799999999997</v>
      </c>
      <c r="L60" s="146">
        <f>BE60</f>
        <v>54.261899999999997</v>
      </c>
      <c r="M60" s="147">
        <f>BH60</f>
        <v>53.281799999999997</v>
      </c>
      <c r="N60" s="148">
        <f>BC60</f>
        <v>54.261899999999997</v>
      </c>
      <c r="O60" s="149">
        <f>IF(S60="New","New",(N60/M60)-1)</f>
        <v>1.8394648829431537E-2</v>
      </c>
      <c r="P60" s="150">
        <f>(AI60/AN60)*1000</f>
        <v>1.3590909090909091</v>
      </c>
      <c r="Q60" s="151">
        <f>(AJ60/AP60)*1000</f>
        <v>1.384090909090909</v>
      </c>
      <c r="R60" s="152" t="str">
        <f>IF(S60="New","New",IF(AY60="","",(Q60/P60)-1))</f>
        <v/>
      </c>
      <c r="S60" s="153">
        <f>IF(K60="","New",IF(K60=0,"New",L60-K60))</f>
        <v>0.98010000000000019</v>
      </c>
      <c r="T60" s="154">
        <f>IF(S60="New","",S60/K60)</f>
        <v>1.8394648829431443E-2</v>
      </c>
      <c r="V60" s="159" t="s">
        <v>110</v>
      </c>
      <c r="W60" s="120" t="s">
        <v>4</v>
      </c>
      <c r="Y60" s="123">
        <v>388</v>
      </c>
      <c r="Z60" s="123">
        <v>299</v>
      </c>
      <c r="AA60" s="219">
        <v>304.5</v>
      </c>
      <c r="AB60" s="123"/>
      <c r="AC60" s="123"/>
      <c r="AD60" s="123"/>
      <c r="AE60" s="123"/>
      <c r="AF60" s="123"/>
      <c r="AG60" s="123"/>
      <c r="AH60" s="124">
        <f>Y60+(AB60+AC60)</f>
        <v>388</v>
      </c>
      <c r="AI60" s="124">
        <f>Z60+(AD60+AE60)</f>
        <v>299</v>
      </c>
      <c r="AJ60" s="124">
        <f>AA60+(AF60+AG60)</f>
        <v>304.5</v>
      </c>
      <c r="AK60" s="125"/>
      <c r="AL60" s="125">
        <v>220000</v>
      </c>
      <c r="AM60" s="125"/>
      <c r="AN60" s="125">
        <v>220000</v>
      </c>
      <c r="AO60" s="125"/>
      <c r="AP60" s="125">
        <v>220000</v>
      </c>
      <c r="AQ60" s="127">
        <f>AL60</f>
        <v>220000</v>
      </c>
      <c r="AR60" s="128">
        <f>IF(AP60&gt;0,AP60/AL60*100,"Not Avail.")</f>
        <v>100</v>
      </c>
      <c r="AS60" s="127">
        <f>AN60</f>
        <v>220000</v>
      </c>
      <c r="AT60" s="128">
        <f>IF(AL60&gt;0,AP60/AN60*100,"Not Avail.")</f>
        <v>100</v>
      </c>
      <c r="AU60" s="129">
        <f>IF($Z60="","",$Z60/$AT60*100)</f>
        <v>299</v>
      </c>
      <c r="AV60" s="129" t="str">
        <f>IF($AD60="",IF($AE60="","",($AD60+$AE60)),(($AD60+$AE60)/$AT60*100))</f>
        <v/>
      </c>
      <c r="AW60" s="129">
        <f>IF(AU60="","",SUM(AU60:AV60))</f>
        <v>299</v>
      </c>
      <c r="AX60" s="130">
        <f>IF(AU60="","",AA60-AU60)</f>
        <v>5.5</v>
      </c>
      <c r="AY60" s="130" t="str">
        <f>IF(AV60="","",(AF60+AG60)-AV60)</f>
        <v/>
      </c>
      <c r="AZ60" s="130">
        <f>IF(AI60&gt;0,AJ60-AW60,"New")</f>
        <v>5.5</v>
      </c>
      <c r="BA60" s="131">
        <f>G60</f>
        <v>39204</v>
      </c>
      <c r="BB60" s="132">
        <f>IF($G60&gt;0,($G60/$AP60),IF($H60&gt;0,(((43560/($H60/12))*$I60)/$AP60),0))</f>
        <v>0.1782</v>
      </c>
      <c r="BC60" s="133">
        <f>$AA60/(1/$BB60)</f>
        <v>54.261899999999997</v>
      </c>
      <c r="BD60" s="134">
        <f>(($AF60+$AG60)/(1/$BB60))</f>
        <v>0</v>
      </c>
      <c r="BE60" s="134">
        <f>BC60+BD60</f>
        <v>54.261899999999997</v>
      </c>
      <c r="BF60" s="134" t="str">
        <f>IF(BE60=L60,"yes","no")</f>
        <v>yes</v>
      </c>
      <c r="BG60" s="135">
        <f>IF(AN60="","",IF($G60&gt;0,($G60/AN60),IF($H60&gt;0,((((43560/($H60/12))*$I60)/$AN60)),0)))</f>
        <v>0.1782</v>
      </c>
      <c r="BH60" s="135">
        <f>IF($Z60="","",$Z60/(1/$BG60))</f>
        <v>53.281799999999997</v>
      </c>
      <c r="BI60" s="134">
        <f>(($AD60+$AE60)/(1/$BG60))</f>
        <v>0</v>
      </c>
      <c r="BJ60" s="136">
        <f>SUM(BH60:BI60)</f>
        <v>53.281799999999997</v>
      </c>
      <c r="BK60" s="119" t="str">
        <f>IF(K60=BJ60,"yes","no")</f>
        <v>yes</v>
      </c>
      <c r="BL60" s="135">
        <f>IF(BH60="","",IF(BH60=0,"",BC60-BH60))</f>
        <v>0.98010000000000019</v>
      </c>
      <c r="BM60" s="135" t="str">
        <f>IF(BI60="","",IF(BI60=0,"",BD60-BI60))</f>
        <v/>
      </c>
      <c r="BN60" s="137">
        <f>IF(BL60="","",BE60-BJ60)</f>
        <v>0.98010000000000019</v>
      </c>
      <c r="BO60" s="137">
        <f>S60-BN60</f>
        <v>0</v>
      </c>
      <c r="BP60" s="138">
        <f>Q60*(BA60/1000)</f>
        <v>54.261899999999997</v>
      </c>
    </row>
    <row r="61" spans="1:68" s="119" customFormat="1" ht="18" customHeight="1" x14ac:dyDescent="0.15">
      <c r="C61" s="120"/>
      <c r="D61" s="139" t="s">
        <v>16</v>
      </c>
      <c r="E61" s="140" t="s">
        <v>110</v>
      </c>
      <c r="F61" s="141" t="s">
        <v>158</v>
      </c>
      <c r="G61" s="142">
        <f>IF($K$8&gt;0,$K$8,$L$8)</f>
        <v>39204</v>
      </c>
      <c r="H61" s="143">
        <f>$K$12</f>
        <v>40</v>
      </c>
      <c r="I61" s="144">
        <f>$L$12</f>
        <v>3</v>
      </c>
      <c r="J61" s="140" t="s">
        <v>110</v>
      </c>
      <c r="K61" s="145">
        <f>BJ61</f>
        <v>69.042599999999993</v>
      </c>
      <c r="L61" s="146">
        <f>BE61</f>
        <v>69.695999999999998</v>
      </c>
      <c r="M61" s="147">
        <f>BH61</f>
        <v>69.042599999999993</v>
      </c>
      <c r="N61" s="148">
        <f>BC61</f>
        <v>69.695999999999998</v>
      </c>
      <c r="O61" s="149">
        <f>IF(S61="New","New",(N61/M61)-1)</f>
        <v>9.4637223974765039E-3</v>
      </c>
      <c r="P61" s="150">
        <f>(AI61/AN61)*1000</f>
        <v>1.7611111111111111</v>
      </c>
      <c r="Q61" s="151">
        <f>(AJ61/AP61)*1000</f>
        <v>1.7777777777777779</v>
      </c>
      <c r="R61" s="152" t="str">
        <f>IF(S61="New","New",IF(AY61="","",(Q61/P61)-1))</f>
        <v/>
      </c>
      <c r="S61" s="153">
        <f>IF(K61="","New",IF(K61=0,"New",L61-K61))</f>
        <v>0.65340000000000487</v>
      </c>
      <c r="T61" s="154">
        <f>IF(S61="New","",S61/K61)</f>
        <v>9.463722397476412E-3</v>
      </c>
      <c r="V61" s="159" t="s">
        <v>110</v>
      </c>
      <c r="W61" s="120" t="s">
        <v>4</v>
      </c>
      <c r="Y61" s="123">
        <v>317.45</v>
      </c>
      <c r="Z61" s="123">
        <v>317</v>
      </c>
      <c r="AA61" s="219">
        <v>320</v>
      </c>
      <c r="AB61" s="123"/>
      <c r="AC61" s="123"/>
      <c r="AD61" s="123"/>
      <c r="AE61" s="123"/>
      <c r="AF61" s="123"/>
      <c r="AG61" s="123"/>
      <c r="AH61" s="124">
        <f>Y61+(AB61+AC61)</f>
        <v>317.45</v>
      </c>
      <c r="AI61" s="124">
        <f>Z61+(AD61+AE61)</f>
        <v>317</v>
      </c>
      <c r="AJ61" s="124">
        <f>AA61+(AF61+AG61)</f>
        <v>320</v>
      </c>
      <c r="AK61" s="125"/>
      <c r="AL61" s="125">
        <v>180000</v>
      </c>
      <c r="AM61" s="125"/>
      <c r="AN61" s="125">
        <v>180000</v>
      </c>
      <c r="AO61" s="125"/>
      <c r="AP61" s="125">
        <v>180000</v>
      </c>
      <c r="AQ61" s="127">
        <f>AL61</f>
        <v>180000</v>
      </c>
      <c r="AR61" s="128">
        <f>IF(AP61&gt;0,AP61/AL61*100,"Not Avail.")</f>
        <v>100</v>
      </c>
      <c r="AS61" s="127">
        <f>AN61</f>
        <v>180000</v>
      </c>
      <c r="AT61" s="128">
        <f>IF(AL61&gt;0,AP61/AN61*100,"Not Avail.")</f>
        <v>100</v>
      </c>
      <c r="AU61" s="129">
        <f>IF($Z61="","",$Z61/$AT61*100)</f>
        <v>317</v>
      </c>
      <c r="AV61" s="129" t="str">
        <f>IF($AD61="",IF($AE61="","",($AD61+$AE61)),(($AD61+$AE61)/$AT61*100))</f>
        <v/>
      </c>
      <c r="AW61" s="129">
        <f>IF(AU61="","",SUM(AU61:AV61))</f>
        <v>317</v>
      </c>
      <c r="AX61" s="130">
        <f>IF(AU61="","",AA61-AU61)</f>
        <v>3</v>
      </c>
      <c r="AY61" s="130" t="str">
        <f>IF(AV61="","",(AF61+AG61)-AV61)</f>
        <v/>
      </c>
      <c r="AZ61" s="130">
        <f>IF(AI61&gt;0,AJ61-AW61,"New")</f>
        <v>3</v>
      </c>
      <c r="BA61" s="131">
        <f>G61</f>
        <v>39204</v>
      </c>
      <c r="BB61" s="132">
        <f>IF($G61&gt;0,($G61/$AP61),IF($H61&gt;0,(((43560/($H61/12))*$I61)/$AP61),0))</f>
        <v>0.21779999999999999</v>
      </c>
      <c r="BC61" s="133">
        <f>$AA61/(1/$BB61)</f>
        <v>69.695999999999998</v>
      </c>
      <c r="BD61" s="134">
        <f>(($AF61+$AG61)/(1/$BB61))</f>
        <v>0</v>
      </c>
      <c r="BE61" s="134">
        <f>BC61+BD61</f>
        <v>69.695999999999998</v>
      </c>
      <c r="BF61" s="134" t="str">
        <f>IF(BE61=L61,"yes","no")</f>
        <v>yes</v>
      </c>
      <c r="BG61" s="135">
        <f>IF(AN61="","",IF($G61&gt;0,($G61/AN61),IF($H61&gt;0,((((43560/($H61/12))*$I61)/$AN61)),0)))</f>
        <v>0.21779999999999999</v>
      </c>
      <c r="BH61" s="135">
        <f>IF($Z61="","",$Z61/(1/$BG61))</f>
        <v>69.042599999999993</v>
      </c>
      <c r="BI61" s="134">
        <f>(($AD61+$AE61)/(1/$BG61))</f>
        <v>0</v>
      </c>
      <c r="BJ61" s="136">
        <f>SUM(BH61:BI61)</f>
        <v>69.042599999999993</v>
      </c>
      <c r="BK61" s="119" t="str">
        <f>IF(K61=BJ61,"yes","no")</f>
        <v>yes</v>
      </c>
      <c r="BL61" s="135">
        <f>IF(BH61="","",IF(BH61=0,"",BC61-BH61))</f>
        <v>0.65340000000000487</v>
      </c>
      <c r="BM61" s="135" t="str">
        <f>IF(BI61="","",IF(BI61=0,"",BD61-BI61))</f>
        <v/>
      </c>
      <c r="BN61" s="137">
        <f>IF(BL61="","",BE61-BJ61)</f>
        <v>0.65340000000000487</v>
      </c>
      <c r="BO61" s="137">
        <f>S61-BN61</f>
        <v>0</v>
      </c>
      <c r="BP61" s="138">
        <f>Q61*(BA61/1000)</f>
        <v>69.696000000000012</v>
      </c>
    </row>
    <row r="62" spans="1:68" s="119" customFormat="1" ht="18" customHeight="1" x14ac:dyDescent="0.15">
      <c r="C62" s="120"/>
      <c r="D62" s="139" t="s">
        <v>16</v>
      </c>
      <c r="E62" s="140" t="s">
        <v>72</v>
      </c>
      <c r="F62" s="141" t="s">
        <v>84</v>
      </c>
      <c r="G62" s="142">
        <f>IF($K$8&gt;0,$K$8,$L$8)</f>
        <v>39204</v>
      </c>
      <c r="H62" s="143">
        <f>$K$12</f>
        <v>40</v>
      </c>
      <c r="I62" s="144">
        <f>$L$12</f>
        <v>3</v>
      </c>
      <c r="J62" s="140" t="s">
        <v>72</v>
      </c>
      <c r="K62" s="145">
        <f>BJ62</f>
        <v>57.914999999999999</v>
      </c>
      <c r="L62" s="146">
        <f>BE62</f>
        <v>58.805999999999997</v>
      </c>
      <c r="M62" s="147">
        <f>BH62</f>
        <v>57.914999999999999</v>
      </c>
      <c r="N62" s="148">
        <f>BC62</f>
        <v>58.805999999999997</v>
      </c>
      <c r="O62" s="149">
        <f>IF(S62="New","New",(N62/M62)-1)</f>
        <v>1.538461538461533E-2</v>
      </c>
      <c r="P62" s="150">
        <f>(AI62/AN62)*1000</f>
        <v>1.4772727272727273</v>
      </c>
      <c r="Q62" s="151">
        <f>(AJ62/AP62)*1000</f>
        <v>1.5</v>
      </c>
      <c r="R62" s="152" t="str">
        <f>IF(S62="New","New",IF(AY62="","",(Q62/P62)-1))</f>
        <v/>
      </c>
      <c r="S62" s="153">
        <f>IF(K62="","New",IF(K62=0,"New",L62-K62))</f>
        <v>0.89099999999999824</v>
      </c>
      <c r="T62" s="154">
        <f>IF(S62="New","",S62/K62)</f>
        <v>1.5384615384615354E-2</v>
      </c>
      <c r="V62" s="159" t="s">
        <v>72</v>
      </c>
      <c r="W62" s="120" t="s">
        <v>4</v>
      </c>
      <c r="Y62" s="123">
        <v>384</v>
      </c>
      <c r="Z62" s="123">
        <v>325</v>
      </c>
      <c r="AA62" s="219">
        <v>330</v>
      </c>
      <c r="AB62" s="123"/>
      <c r="AC62" s="123"/>
      <c r="AD62" s="123"/>
      <c r="AE62" s="123"/>
      <c r="AF62" s="123"/>
      <c r="AG62" s="123"/>
      <c r="AH62" s="124">
        <f>Y62+(AB62+AC62)</f>
        <v>384</v>
      </c>
      <c r="AI62" s="124">
        <f>Z62+(AD62+AE62)</f>
        <v>325</v>
      </c>
      <c r="AJ62" s="124">
        <f>AA62+(AF62+AG62)</f>
        <v>330</v>
      </c>
      <c r="AK62" s="125"/>
      <c r="AL62" s="125">
        <v>220000</v>
      </c>
      <c r="AM62" s="125"/>
      <c r="AN62" s="125">
        <v>220000</v>
      </c>
      <c r="AO62" s="125"/>
      <c r="AP62" s="125">
        <v>220000</v>
      </c>
      <c r="AQ62" s="127">
        <f>AL62</f>
        <v>220000</v>
      </c>
      <c r="AR62" s="128">
        <f>IF(AP62&gt;0,AP62/AL62*100,"Not Avail.")</f>
        <v>100</v>
      </c>
      <c r="AS62" s="127">
        <f>AN62</f>
        <v>220000</v>
      </c>
      <c r="AT62" s="128">
        <f>IF(AL62&gt;0,AP62/AN62*100,"Not Avail.")</f>
        <v>100</v>
      </c>
      <c r="AU62" s="129">
        <f>IF($Z62="","",$Z62/$AT62*100)</f>
        <v>325</v>
      </c>
      <c r="AV62" s="129" t="str">
        <f>IF($AD62="",IF($AE62="","",($AD62+$AE62)),(($AD62+$AE62)/$AT62*100))</f>
        <v/>
      </c>
      <c r="AW62" s="129">
        <f>IF(AU62="","",SUM(AU62:AV62))</f>
        <v>325</v>
      </c>
      <c r="AX62" s="130">
        <f>IF(AU62="","",AA62-AU62)</f>
        <v>5</v>
      </c>
      <c r="AY62" s="130" t="str">
        <f>IF(AV62="","",(AF62+AG62)-AV62)</f>
        <v/>
      </c>
      <c r="AZ62" s="130">
        <f>IF(AI62&gt;0,AJ62-AW62,"New")</f>
        <v>5</v>
      </c>
      <c r="BA62" s="131">
        <f>G62</f>
        <v>39204</v>
      </c>
      <c r="BB62" s="132">
        <f>IF($G62&gt;0,($G62/$AP62),IF($H62&gt;0,(((43560/($H62/12))*$I62)/$AP62),0))</f>
        <v>0.1782</v>
      </c>
      <c r="BC62" s="133">
        <f>$AA62/(1/$BB62)</f>
        <v>58.805999999999997</v>
      </c>
      <c r="BD62" s="134">
        <f>(($AF62+$AG62)/(1/$BB62))</f>
        <v>0</v>
      </c>
      <c r="BE62" s="134">
        <f>BC62+BD62</f>
        <v>58.805999999999997</v>
      </c>
      <c r="BF62" s="134" t="str">
        <f>IF(BE62=L62,"yes","no")</f>
        <v>yes</v>
      </c>
      <c r="BG62" s="135">
        <f>IF(AN62="","",IF($G62&gt;0,($G62/AN62),IF($H62&gt;0,((((43560/($H62/12))*$I62)/$AN62)),0)))</f>
        <v>0.1782</v>
      </c>
      <c r="BH62" s="135">
        <f>IF($Z62="","",$Z62/(1/$BG62))</f>
        <v>57.914999999999999</v>
      </c>
      <c r="BI62" s="134">
        <f>(($AD62+$AE62)/(1/$BG62))</f>
        <v>0</v>
      </c>
      <c r="BJ62" s="136">
        <f>SUM(BH62:BI62)</f>
        <v>57.914999999999999</v>
      </c>
      <c r="BK62" s="119" t="str">
        <f>IF(K62=BJ62,"yes","no")</f>
        <v>yes</v>
      </c>
      <c r="BL62" s="135">
        <f>IF(BH62="","",IF(BH62=0,"",BC62-BH62))</f>
        <v>0.89099999999999824</v>
      </c>
      <c r="BM62" s="135" t="str">
        <f>IF(BI62="","",IF(BI62=0,"",BD62-BI62))</f>
        <v/>
      </c>
      <c r="BN62" s="137">
        <f>IF(BL62="","",BE62-BJ62)</f>
        <v>0.89099999999999824</v>
      </c>
      <c r="BO62" s="137">
        <f>S62-BN62</f>
        <v>0</v>
      </c>
      <c r="BP62" s="138">
        <f>Q62*(BA62/1000)</f>
        <v>58.805999999999997</v>
      </c>
    </row>
    <row r="63" spans="1:68" s="119" customFormat="1" ht="18" customHeight="1" x14ac:dyDescent="0.15">
      <c r="C63" s="120"/>
      <c r="D63" s="139" t="s">
        <v>16</v>
      </c>
      <c r="E63" s="140" t="s">
        <v>110</v>
      </c>
      <c r="F63" s="141" t="s">
        <v>119</v>
      </c>
      <c r="G63" s="142">
        <f>IF($K$8&gt;0,$K$8,$L$8)</f>
        <v>39204</v>
      </c>
      <c r="H63" s="143">
        <f>$K$12</f>
        <v>40</v>
      </c>
      <c r="I63" s="144">
        <f>$L$12</f>
        <v>3</v>
      </c>
      <c r="J63" s="140" t="s">
        <v>110</v>
      </c>
      <c r="K63" s="145">
        <f>BJ63</f>
        <v>69.042599999999993</v>
      </c>
      <c r="L63" s="146">
        <f>BE63</f>
        <v>69.695999999999998</v>
      </c>
      <c r="M63" s="147">
        <f>BH63</f>
        <v>69.042599999999993</v>
      </c>
      <c r="N63" s="148">
        <f>BC63</f>
        <v>69.695999999999998</v>
      </c>
      <c r="O63" s="149">
        <f>IF(S63="New","New",(N63/M63)-1)</f>
        <v>9.4637223974765039E-3</v>
      </c>
      <c r="P63" s="150">
        <f>(AI63/AN63)*1000</f>
        <v>1.7611111111111111</v>
      </c>
      <c r="Q63" s="151">
        <f>(AJ63/AP63)*1000</f>
        <v>1.7777777777777779</v>
      </c>
      <c r="R63" s="152" t="str">
        <f>IF(S63="New","New",IF(AY63="","",(Q63/P63)-1))</f>
        <v/>
      </c>
      <c r="S63" s="153">
        <f>IF(K63="","New",IF(K63=0,"New",L63-K63))</f>
        <v>0.65340000000000487</v>
      </c>
      <c r="T63" s="154">
        <f>IF(S63="New","",S63/K63)</f>
        <v>9.463722397476412E-3</v>
      </c>
      <c r="V63" s="159" t="s">
        <v>110</v>
      </c>
      <c r="W63" s="120" t="s">
        <v>4</v>
      </c>
      <c r="Y63" s="123">
        <v>317.45</v>
      </c>
      <c r="Z63" s="123">
        <v>317</v>
      </c>
      <c r="AA63" s="219">
        <v>320</v>
      </c>
      <c r="AB63" s="123"/>
      <c r="AC63" s="123"/>
      <c r="AD63" s="123"/>
      <c r="AE63" s="123"/>
      <c r="AF63" s="123"/>
      <c r="AG63" s="123"/>
      <c r="AH63" s="124">
        <f>Y63+(AB63+AC63)</f>
        <v>317.45</v>
      </c>
      <c r="AI63" s="124">
        <f>Z63+(AD63+AE63)</f>
        <v>317</v>
      </c>
      <c r="AJ63" s="124">
        <f>AA63+(AF63+AG63)</f>
        <v>320</v>
      </c>
      <c r="AK63" s="125"/>
      <c r="AL63" s="125">
        <v>180000</v>
      </c>
      <c r="AM63" s="125"/>
      <c r="AN63" s="125">
        <v>180000</v>
      </c>
      <c r="AO63" s="125"/>
      <c r="AP63" s="125">
        <v>180000</v>
      </c>
      <c r="AQ63" s="127">
        <f>AL63</f>
        <v>180000</v>
      </c>
      <c r="AR63" s="128">
        <f>IF(AP63&gt;0,AP63/AL63*100,"Not Avail.")</f>
        <v>100</v>
      </c>
      <c r="AS63" s="127">
        <f>AN63</f>
        <v>180000</v>
      </c>
      <c r="AT63" s="128">
        <f>IF(AL63&gt;0,AP63/AN63*100,"Not Avail.")</f>
        <v>100</v>
      </c>
      <c r="AU63" s="129">
        <f>IF($Z63="","",$Z63/$AT63*100)</f>
        <v>317</v>
      </c>
      <c r="AV63" s="129" t="str">
        <f>IF($AD63="",IF($AE63="","",($AD63+$AE63)),(($AD63+$AE63)/$AT63*100))</f>
        <v/>
      </c>
      <c r="AW63" s="129">
        <f>IF(AU63="","",SUM(AU63:AV63))</f>
        <v>317</v>
      </c>
      <c r="AX63" s="130">
        <f>IF(AU63="","",AA63-AU63)</f>
        <v>3</v>
      </c>
      <c r="AY63" s="130" t="str">
        <f>IF(AV63="","",(AF63+AG63)-AV63)</f>
        <v/>
      </c>
      <c r="AZ63" s="130">
        <f>IF(AI63&gt;0,AJ63-AW63,"New")</f>
        <v>3</v>
      </c>
      <c r="BA63" s="131">
        <f>G63</f>
        <v>39204</v>
      </c>
      <c r="BB63" s="132">
        <f>IF($G63&gt;0,($G63/$AP63),IF($H63&gt;0,(((43560/($H63/12))*$I63)/$AP63),0))</f>
        <v>0.21779999999999999</v>
      </c>
      <c r="BC63" s="133">
        <f>$AA63/(1/$BB63)</f>
        <v>69.695999999999998</v>
      </c>
      <c r="BD63" s="134">
        <f>(($AF63+$AG63)/(1/$BB63))</f>
        <v>0</v>
      </c>
      <c r="BE63" s="134">
        <f>BC63+BD63</f>
        <v>69.695999999999998</v>
      </c>
      <c r="BF63" s="134" t="str">
        <f>IF(BE63=L63,"yes","no")</f>
        <v>yes</v>
      </c>
      <c r="BG63" s="135">
        <f>IF(AN63="","",IF($G63&gt;0,($G63/AN63),IF($H63&gt;0,((((43560/($H63/12))*$I63)/$AN63)),0)))</f>
        <v>0.21779999999999999</v>
      </c>
      <c r="BH63" s="135">
        <f>IF($Z63="","",$Z63/(1/$BG63))</f>
        <v>69.042599999999993</v>
      </c>
      <c r="BI63" s="134">
        <f>(($AD63+$AE63)/(1/$BG63))</f>
        <v>0</v>
      </c>
      <c r="BJ63" s="136">
        <f>SUM(BH63:BI63)</f>
        <v>69.042599999999993</v>
      </c>
      <c r="BK63" s="119" t="str">
        <f>IF(K63=BJ63,"yes","no")</f>
        <v>yes</v>
      </c>
      <c r="BL63" s="135">
        <f>IF(BH63="","",IF(BH63=0,"",BC63-BH63))</f>
        <v>0.65340000000000487</v>
      </c>
      <c r="BM63" s="135" t="str">
        <f>IF(BI63="","",IF(BI63=0,"",BD63-BI63))</f>
        <v/>
      </c>
      <c r="BN63" s="137">
        <f>IF(BL63="","",BE63-BJ63)</f>
        <v>0.65340000000000487</v>
      </c>
      <c r="BO63" s="137">
        <f>S63-BN63</f>
        <v>0</v>
      </c>
      <c r="BP63" s="138">
        <f>Q63*(BA63/1000)</f>
        <v>69.696000000000012</v>
      </c>
    </row>
    <row r="64" spans="1:68" s="119" customFormat="1" ht="18" customHeight="1" x14ac:dyDescent="0.15">
      <c r="C64" s="120"/>
      <c r="D64" s="139" t="s">
        <v>16</v>
      </c>
      <c r="E64" s="140" t="s">
        <v>110</v>
      </c>
      <c r="F64" s="141" t="s">
        <v>120</v>
      </c>
      <c r="G64" s="142">
        <f>IF($K$8&gt;0,$K$8,$L$8)</f>
        <v>39204</v>
      </c>
      <c r="H64" s="143">
        <f>$K$12</f>
        <v>40</v>
      </c>
      <c r="I64" s="144">
        <f>$L$12</f>
        <v>3</v>
      </c>
      <c r="J64" s="140" t="s">
        <v>110</v>
      </c>
      <c r="K64" s="145">
        <f>BJ64</f>
        <v>53.281799999999997</v>
      </c>
      <c r="L64" s="146">
        <f>BE64</f>
        <v>54.261899999999997</v>
      </c>
      <c r="M64" s="147">
        <f>BH64</f>
        <v>53.281799999999997</v>
      </c>
      <c r="N64" s="148">
        <f>BC64</f>
        <v>54.261899999999997</v>
      </c>
      <c r="O64" s="149">
        <f>IF(S64="New","New",(N64/M64)-1)</f>
        <v>1.8394648829431537E-2</v>
      </c>
      <c r="P64" s="150">
        <f>(AI64/AN64)*1000</f>
        <v>1.3590909090909091</v>
      </c>
      <c r="Q64" s="151">
        <f>(AJ64/AP64)*1000</f>
        <v>1.384090909090909</v>
      </c>
      <c r="R64" s="152" t="str">
        <f>IF(S64="New","New",IF(AY64="","",(Q64/P64)-1))</f>
        <v/>
      </c>
      <c r="S64" s="153">
        <f>IF(K64="","New",IF(K64=0,"New",L64-K64))</f>
        <v>0.98010000000000019</v>
      </c>
      <c r="T64" s="154">
        <f>IF(S64="New","",S64/K64)</f>
        <v>1.8394648829431443E-2</v>
      </c>
      <c r="V64" s="159" t="s">
        <v>110</v>
      </c>
      <c r="W64" s="120" t="s">
        <v>4</v>
      </c>
      <c r="Y64" s="123">
        <v>299</v>
      </c>
      <c r="Z64" s="123">
        <v>299</v>
      </c>
      <c r="AA64" s="219">
        <v>304.5</v>
      </c>
      <c r="AB64" s="123"/>
      <c r="AC64" s="123"/>
      <c r="AD64" s="123"/>
      <c r="AE64" s="123"/>
      <c r="AF64" s="123"/>
      <c r="AG64" s="123"/>
      <c r="AH64" s="124">
        <f>Y64+(AB64+AC64)</f>
        <v>299</v>
      </c>
      <c r="AI64" s="124">
        <f>Z64+(AD64+AE64)</f>
        <v>299</v>
      </c>
      <c r="AJ64" s="124">
        <f>AA64+(AF64+AG64)</f>
        <v>304.5</v>
      </c>
      <c r="AK64" s="125"/>
      <c r="AL64" s="125">
        <v>220000</v>
      </c>
      <c r="AM64" s="125"/>
      <c r="AN64" s="125">
        <v>220000</v>
      </c>
      <c r="AO64" s="125"/>
      <c r="AP64" s="125">
        <v>220000</v>
      </c>
      <c r="AQ64" s="127">
        <f>AL64</f>
        <v>220000</v>
      </c>
      <c r="AR64" s="128">
        <f>IF(AP64&gt;0,AP64/AL64*100,"Not Avail.")</f>
        <v>100</v>
      </c>
      <c r="AS64" s="127">
        <f>AN64</f>
        <v>220000</v>
      </c>
      <c r="AT64" s="128">
        <f>IF(AL64&gt;0,AP64/AN64*100,"Not Avail.")</f>
        <v>100</v>
      </c>
      <c r="AU64" s="129">
        <f>IF($Z64="","",$Z64/$AT64*100)</f>
        <v>299</v>
      </c>
      <c r="AV64" s="129" t="str">
        <f>IF($AD64="",IF($AE64="","",($AD64+$AE64)),(($AD64+$AE64)/$AT64*100))</f>
        <v/>
      </c>
      <c r="AW64" s="129">
        <f>IF(AU64="","",SUM(AU64:AV64))</f>
        <v>299</v>
      </c>
      <c r="AX64" s="130">
        <f>IF(AU64="","",AA64-AU64)</f>
        <v>5.5</v>
      </c>
      <c r="AY64" s="130" t="str">
        <f>IF(AV64="","",(AF64+AG64)-AV64)</f>
        <v/>
      </c>
      <c r="AZ64" s="130">
        <f>IF(AI64&gt;0,AJ64-AW64,"New")</f>
        <v>5.5</v>
      </c>
      <c r="BA64" s="131">
        <f>G64</f>
        <v>39204</v>
      </c>
      <c r="BB64" s="132">
        <f>IF($G64&gt;0,($G64/$AP64),IF($H64&gt;0,(((43560/($H64/12))*$I64)/$AP64),0))</f>
        <v>0.1782</v>
      </c>
      <c r="BC64" s="133">
        <f>$AA64/(1/$BB64)</f>
        <v>54.261899999999997</v>
      </c>
      <c r="BD64" s="134">
        <f>(($AF64+$AG64)/(1/$BB64))</f>
        <v>0</v>
      </c>
      <c r="BE64" s="134">
        <f>BC64+BD64</f>
        <v>54.261899999999997</v>
      </c>
      <c r="BF64" s="134" t="str">
        <f>IF(BE64=L64,"yes","no")</f>
        <v>yes</v>
      </c>
      <c r="BG64" s="135">
        <f>IF(AN64="","",IF($G64&gt;0,($G64/AN64),IF($H64&gt;0,((((43560/($H64/12))*$I64)/$AN64)),0)))</f>
        <v>0.1782</v>
      </c>
      <c r="BH64" s="135">
        <f>IF($Z64="","",$Z64/(1/$BG64))</f>
        <v>53.281799999999997</v>
      </c>
      <c r="BI64" s="134">
        <f>(($AD64+$AE64)/(1/$BG64))</f>
        <v>0</v>
      </c>
      <c r="BJ64" s="136">
        <f>SUM(BH64:BI64)</f>
        <v>53.281799999999997</v>
      </c>
      <c r="BK64" s="119" t="str">
        <f>IF(K64=BJ64,"yes","no")</f>
        <v>yes</v>
      </c>
      <c r="BL64" s="135">
        <f>IF(BH64="","",IF(BH64=0,"",BC64-BH64))</f>
        <v>0.98010000000000019</v>
      </c>
      <c r="BM64" s="135" t="str">
        <f>IF(BI64="","",IF(BI64=0,"",BD64-BI64))</f>
        <v/>
      </c>
      <c r="BN64" s="137">
        <f>IF(BL64="","",BE64-BJ64)</f>
        <v>0.98010000000000019</v>
      </c>
      <c r="BO64" s="137">
        <f>S64-BN64</f>
        <v>0</v>
      </c>
      <c r="BP64" s="138">
        <f>Q64*(BA64/1000)</f>
        <v>54.261899999999997</v>
      </c>
    </row>
    <row r="65" spans="3:68" s="119" customFormat="1" ht="18" customHeight="1" x14ac:dyDescent="0.15">
      <c r="C65" s="120"/>
      <c r="D65" s="139" t="s">
        <v>16</v>
      </c>
      <c r="E65" s="140" t="s">
        <v>110</v>
      </c>
      <c r="F65" s="141" t="s">
        <v>121</v>
      </c>
      <c r="G65" s="142">
        <f>IF($K$8&gt;0,$K$8,$L$8)</f>
        <v>39204</v>
      </c>
      <c r="H65" s="143">
        <f>$K$12</f>
        <v>40</v>
      </c>
      <c r="I65" s="144">
        <f>$L$12</f>
        <v>3</v>
      </c>
      <c r="J65" s="140" t="s">
        <v>110</v>
      </c>
      <c r="K65" s="145">
        <f>BJ65</f>
        <v>69.042599999999993</v>
      </c>
      <c r="L65" s="146">
        <f>BE65</f>
        <v>69.695999999999998</v>
      </c>
      <c r="M65" s="147">
        <f>BH65</f>
        <v>69.042599999999993</v>
      </c>
      <c r="N65" s="148">
        <f>BC65</f>
        <v>69.695999999999998</v>
      </c>
      <c r="O65" s="149">
        <f>IF(S65="New","New",(N65/M65)-1)</f>
        <v>9.4637223974765039E-3</v>
      </c>
      <c r="P65" s="150">
        <f>(AI65/AN65)*1000</f>
        <v>1.7611111111111111</v>
      </c>
      <c r="Q65" s="151">
        <f>(AJ65/AP65)*1000</f>
        <v>1.7777777777777779</v>
      </c>
      <c r="R65" s="152" t="str">
        <f>IF(S65="New","New",IF(AY65="","",(Q65/P65)-1))</f>
        <v/>
      </c>
      <c r="S65" s="153">
        <f>IF(K65="","New",IF(K65=0,"New",L65-K65))</f>
        <v>0.65340000000000487</v>
      </c>
      <c r="T65" s="154">
        <f>IF(S65="New","",S65/K65)</f>
        <v>9.463722397476412E-3</v>
      </c>
      <c r="V65" s="159" t="s">
        <v>110</v>
      </c>
      <c r="W65" s="120" t="s">
        <v>4</v>
      </c>
      <c r="Y65" s="123">
        <v>317.45</v>
      </c>
      <c r="Z65" s="123">
        <v>317</v>
      </c>
      <c r="AA65" s="219">
        <v>320</v>
      </c>
      <c r="AB65" s="123"/>
      <c r="AC65" s="123"/>
      <c r="AD65" s="123"/>
      <c r="AE65" s="123"/>
      <c r="AF65" s="123"/>
      <c r="AG65" s="123"/>
      <c r="AH65" s="124">
        <f>Y65+(AB65+AC65)</f>
        <v>317.45</v>
      </c>
      <c r="AI65" s="124">
        <f>Z65+(AD65+AE65)</f>
        <v>317</v>
      </c>
      <c r="AJ65" s="124">
        <f>AA65+(AF65+AG65)</f>
        <v>320</v>
      </c>
      <c r="AK65" s="125"/>
      <c r="AL65" s="125">
        <v>180000</v>
      </c>
      <c r="AM65" s="125"/>
      <c r="AN65" s="125">
        <v>180000</v>
      </c>
      <c r="AO65" s="125"/>
      <c r="AP65" s="125">
        <v>180000</v>
      </c>
      <c r="AQ65" s="127">
        <f>AL65</f>
        <v>180000</v>
      </c>
      <c r="AR65" s="128">
        <f>IF(AP65&gt;0,AP65/AL65*100,"Not Avail.")</f>
        <v>100</v>
      </c>
      <c r="AS65" s="127">
        <f>AN65</f>
        <v>180000</v>
      </c>
      <c r="AT65" s="128">
        <f>IF(AL65&gt;0,AP65/AN65*100,"Not Avail.")</f>
        <v>100</v>
      </c>
      <c r="AU65" s="129">
        <f>IF($Z65="","",$Z65/$AT65*100)</f>
        <v>317</v>
      </c>
      <c r="AV65" s="129" t="str">
        <f>IF($AD65="",IF($AE65="","",($AD65+$AE65)),(($AD65+$AE65)/$AT65*100))</f>
        <v/>
      </c>
      <c r="AW65" s="129">
        <f>IF(AU65="","",SUM(AU65:AV65))</f>
        <v>317</v>
      </c>
      <c r="AX65" s="130">
        <f>IF(AU65="","",AA65-AU65)</f>
        <v>3</v>
      </c>
      <c r="AY65" s="130" t="str">
        <f>IF(AV65="","",(AF65+AG65)-AV65)</f>
        <v/>
      </c>
      <c r="AZ65" s="130">
        <f>IF(AI65&gt;0,AJ65-AW65,"New")</f>
        <v>3</v>
      </c>
      <c r="BA65" s="131">
        <f>G65</f>
        <v>39204</v>
      </c>
      <c r="BB65" s="132">
        <f>IF($G65&gt;0,($G65/$AP65),IF($H65&gt;0,(((43560/($H65/12))*$I65)/$AP65),0))</f>
        <v>0.21779999999999999</v>
      </c>
      <c r="BC65" s="133">
        <f>$AA65/(1/$BB65)</f>
        <v>69.695999999999998</v>
      </c>
      <c r="BD65" s="134">
        <f>(($AF65+$AG65)/(1/$BB65))</f>
        <v>0</v>
      </c>
      <c r="BE65" s="134">
        <f>BC65+BD65</f>
        <v>69.695999999999998</v>
      </c>
      <c r="BF65" s="134" t="str">
        <f>IF(BE65=L65,"yes","no")</f>
        <v>yes</v>
      </c>
      <c r="BG65" s="135">
        <f>IF(AN65="","",IF($G65&gt;0,($G65/AN65),IF($H65&gt;0,((((43560/($H65/12))*$I65)/$AN65)),0)))</f>
        <v>0.21779999999999999</v>
      </c>
      <c r="BH65" s="135">
        <f>IF($Z65="","",$Z65/(1/$BG65))</f>
        <v>69.042599999999993</v>
      </c>
      <c r="BI65" s="134">
        <f>(($AD65+$AE65)/(1/$BG65))</f>
        <v>0</v>
      </c>
      <c r="BJ65" s="136">
        <f>SUM(BH65:BI65)</f>
        <v>69.042599999999993</v>
      </c>
      <c r="BK65" s="119" t="str">
        <f>IF(K65=BJ65,"yes","no")</f>
        <v>yes</v>
      </c>
      <c r="BL65" s="135">
        <f>IF(BH65="","",IF(BH65=0,"",BC65-BH65))</f>
        <v>0.65340000000000487</v>
      </c>
      <c r="BM65" s="135" t="str">
        <f>IF(BI65="","",IF(BI65=0,"",BD65-BI65))</f>
        <v/>
      </c>
      <c r="BN65" s="137">
        <f>IF(BL65="","",BE65-BJ65)</f>
        <v>0.65340000000000487</v>
      </c>
      <c r="BO65" s="137">
        <f>S65-BN65</f>
        <v>0</v>
      </c>
      <c r="BP65" s="138">
        <f>Q65*(BA65/1000)</f>
        <v>69.696000000000012</v>
      </c>
    </row>
    <row r="66" spans="3:68" s="119" customFormat="1" ht="18" customHeight="1" x14ac:dyDescent="0.15">
      <c r="C66" s="120"/>
      <c r="D66" s="139" t="s">
        <v>16</v>
      </c>
      <c r="E66" s="140" t="s">
        <v>72</v>
      </c>
      <c r="F66" s="141" t="s">
        <v>85</v>
      </c>
      <c r="G66" s="142">
        <f>IF($K$8&gt;0,$K$8,$L$8)</f>
        <v>39204</v>
      </c>
      <c r="H66" s="143">
        <f>$K$12</f>
        <v>40</v>
      </c>
      <c r="I66" s="144">
        <f>$L$12</f>
        <v>3</v>
      </c>
      <c r="J66" s="140" t="s">
        <v>72</v>
      </c>
      <c r="K66" s="145">
        <f>BJ66</f>
        <v>53.281799999999997</v>
      </c>
      <c r="L66" s="146">
        <f>BE66</f>
        <v>54.261899999999997</v>
      </c>
      <c r="M66" s="147">
        <f>BH66</f>
        <v>53.281799999999997</v>
      </c>
      <c r="N66" s="148">
        <f>BC66</f>
        <v>54.261899999999997</v>
      </c>
      <c r="O66" s="149">
        <f>IF(S66="New","New",(N66/M66)-1)</f>
        <v>1.8394648829431537E-2</v>
      </c>
      <c r="P66" s="150">
        <f>(AI66/AN66)*1000</f>
        <v>1.3590909090909091</v>
      </c>
      <c r="Q66" s="151">
        <f>(AJ66/AP66)*1000</f>
        <v>1.384090909090909</v>
      </c>
      <c r="R66" s="152" t="str">
        <f>IF(S66="New","New",IF(AY66="","",(Q66/P66)-1))</f>
        <v/>
      </c>
      <c r="S66" s="153">
        <f>IF(K66="","New",IF(K66=0,"New",L66-K66))</f>
        <v>0.98010000000000019</v>
      </c>
      <c r="T66" s="154">
        <f>IF(S66="New","",S66/K66)</f>
        <v>1.8394648829431443E-2</v>
      </c>
      <c r="V66" s="159" t="s">
        <v>72</v>
      </c>
      <c r="W66" s="120" t="s">
        <v>4</v>
      </c>
      <c r="Y66" s="123">
        <v>299</v>
      </c>
      <c r="Z66" s="123">
        <v>299</v>
      </c>
      <c r="AA66" s="219">
        <v>304.5</v>
      </c>
      <c r="AB66" s="123"/>
      <c r="AC66" s="123"/>
      <c r="AD66" s="123"/>
      <c r="AE66" s="123"/>
      <c r="AF66" s="123"/>
      <c r="AG66" s="123"/>
      <c r="AH66" s="124">
        <f>Y66+(AB66+AC66)</f>
        <v>299</v>
      </c>
      <c r="AI66" s="124">
        <f>Z66+(AD66+AE66)</f>
        <v>299</v>
      </c>
      <c r="AJ66" s="124">
        <f>AA66+(AF66+AG66)</f>
        <v>304.5</v>
      </c>
      <c r="AK66" s="125"/>
      <c r="AL66" s="125">
        <v>220000</v>
      </c>
      <c r="AM66" s="125"/>
      <c r="AN66" s="125">
        <v>220000</v>
      </c>
      <c r="AO66" s="125"/>
      <c r="AP66" s="125">
        <v>220000</v>
      </c>
      <c r="AQ66" s="127">
        <f>AL66</f>
        <v>220000</v>
      </c>
      <c r="AR66" s="128">
        <f>IF(AP66&gt;0,AP66/AL66*100,"Not Avail.")</f>
        <v>100</v>
      </c>
      <c r="AS66" s="127">
        <f>AN66</f>
        <v>220000</v>
      </c>
      <c r="AT66" s="128">
        <f>IF(AL66&gt;0,AP66/AN66*100,"Not Avail.")</f>
        <v>100</v>
      </c>
      <c r="AU66" s="129">
        <f>IF($Z66="","",$Z66/$AT66*100)</f>
        <v>299</v>
      </c>
      <c r="AV66" s="129" t="str">
        <f>IF($AD66="",IF($AE66="","",($AD66+$AE66)),(($AD66+$AE66)/$AT66*100))</f>
        <v/>
      </c>
      <c r="AW66" s="129">
        <f>IF(AU66="","",SUM(AU66:AV66))</f>
        <v>299</v>
      </c>
      <c r="AX66" s="130">
        <f>IF(AU66="","",AA66-AU66)</f>
        <v>5.5</v>
      </c>
      <c r="AY66" s="130" t="str">
        <f>IF(AV66="","",(AF66+AG66)-AV66)</f>
        <v/>
      </c>
      <c r="AZ66" s="130">
        <f>IF(AI66&gt;0,AJ66-AW66,"New")</f>
        <v>5.5</v>
      </c>
      <c r="BA66" s="131">
        <f>G66</f>
        <v>39204</v>
      </c>
      <c r="BB66" s="132">
        <f>IF($G66&gt;0,($G66/$AP66),IF($H66&gt;0,(((43560/($H66/12))*$I66)/$AP66),0))</f>
        <v>0.1782</v>
      </c>
      <c r="BC66" s="133">
        <f>$AA66/(1/$BB66)</f>
        <v>54.261899999999997</v>
      </c>
      <c r="BD66" s="134">
        <f>(($AF66+$AG66)/(1/$BB66))</f>
        <v>0</v>
      </c>
      <c r="BE66" s="134">
        <f>BC66+BD66</f>
        <v>54.261899999999997</v>
      </c>
      <c r="BF66" s="134" t="str">
        <f>IF(BE66=L66,"yes","no")</f>
        <v>yes</v>
      </c>
      <c r="BG66" s="135">
        <f>IF(AN66="","",IF($G66&gt;0,($G66/AN66),IF($H66&gt;0,((((43560/($H66/12))*$I66)/$AN66)),0)))</f>
        <v>0.1782</v>
      </c>
      <c r="BH66" s="135">
        <f>IF($Z66="","",$Z66/(1/$BG66))</f>
        <v>53.281799999999997</v>
      </c>
      <c r="BI66" s="134">
        <f>(($AD66+$AE66)/(1/$BG66))</f>
        <v>0</v>
      </c>
      <c r="BJ66" s="136">
        <f>SUM(BH66:BI66)</f>
        <v>53.281799999999997</v>
      </c>
      <c r="BK66" s="119" t="str">
        <f>IF(K66=BJ66,"yes","no")</f>
        <v>yes</v>
      </c>
      <c r="BL66" s="135">
        <f>IF(BH66="","",IF(BH66=0,"",BC66-BH66))</f>
        <v>0.98010000000000019</v>
      </c>
      <c r="BM66" s="135" t="str">
        <f>IF(BI66="","",IF(BI66=0,"",BD66-BI66))</f>
        <v/>
      </c>
      <c r="BN66" s="137">
        <f>IF(BL66="","",BE66-BJ66)</f>
        <v>0.98010000000000019</v>
      </c>
      <c r="BO66" s="137">
        <f>S66-BN66</f>
        <v>0</v>
      </c>
      <c r="BP66" s="138">
        <f>Q66*(BA66/1000)</f>
        <v>54.261899999999997</v>
      </c>
    </row>
    <row r="67" spans="3:68" s="119" customFormat="1" ht="18" customHeight="1" x14ac:dyDescent="0.15">
      <c r="C67" s="120"/>
      <c r="D67" s="139" t="s">
        <v>16</v>
      </c>
      <c r="E67" s="140" t="s">
        <v>110</v>
      </c>
      <c r="F67" s="141" t="s">
        <v>194</v>
      </c>
      <c r="G67" s="142">
        <f>IF($K$8&gt;0,$K$8,$L$8)</f>
        <v>39204</v>
      </c>
      <c r="H67" s="143">
        <f>$K$12</f>
        <v>40</v>
      </c>
      <c r="I67" s="144">
        <f>$L$12</f>
        <v>3</v>
      </c>
      <c r="J67" s="140" t="s">
        <v>110</v>
      </c>
      <c r="K67" s="145">
        <f>BJ67</f>
        <v>70.923599999999993</v>
      </c>
      <c r="L67" s="146">
        <f>BE67</f>
        <v>69.49799999999999</v>
      </c>
      <c r="M67" s="147">
        <f>BH67</f>
        <v>70.923599999999993</v>
      </c>
      <c r="N67" s="148">
        <f>BC67</f>
        <v>69.49799999999999</v>
      </c>
      <c r="O67" s="149">
        <f>IF(S67="New","New",(N67/M67)-1)</f>
        <v>-2.0100502512562901E-2</v>
      </c>
      <c r="P67" s="150">
        <f>(AI67/AN67)*1000</f>
        <v>1.8090909090909091</v>
      </c>
      <c r="Q67" s="151">
        <f>(AJ67/AP67)*1000</f>
        <v>1.7727272727272729</v>
      </c>
      <c r="R67" s="152" t="str">
        <f>IF(S67="New","New",IF(AY67="","",(Q67/P67)-1))</f>
        <v/>
      </c>
      <c r="S67" s="153">
        <f>IF(K67="","New",IF(K67=0,"New",L67-K67))</f>
        <v>-1.4256000000000029</v>
      </c>
      <c r="T67" s="154">
        <f>IF(S67="New","",S67/K67)</f>
        <v>-2.0100502512562856E-2</v>
      </c>
      <c r="V67" s="159" t="s">
        <v>110</v>
      </c>
      <c r="W67" s="120" t="s">
        <v>4</v>
      </c>
      <c r="Y67" s="123"/>
      <c r="Z67" s="123">
        <v>398</v>
      </c>
      <c r="AA67" s="219">
        <v>390</v>
      </c>
      <c r="AB67" s="123"/>
      <c r="AC67" s="123"/>
      <c r="AD67" s="123"/>
      <c r="AE67" s="123"/>
      <c r="AF67" s="123"/>
      <c r="AG67" s="123"/>
      <c r="AH67" s="124">
        <f>Y67+(AB67+AC67)</f>
        <v>0</v>
      </c>
      <c r="AI67" s="124">
        <f>Z67+(AD67+AE67)</f>
        <v>398</v>
      </c>
      <c r="AJ67" s="124">
        <f>AA67+(AF67+AG67)</f>
        <v>390</v>
      </c>
      <c r="AK67" s="125"/>
      <c r="AL67" s="125">
        <v>220000</v>
      </c>
      <c r="AM67" s="125"/>
      <c r="AN67" s="125">
        <v>220000</v>
      </c>
      <c r="AO67" s="125"/>
      <c r="AP67" s="125">
        <v>220000</v>
      </c>
      <c r="AQ67" s="127">
        <f>AL67</f>
        <v>220000</v>
      </c>
      <c r="AR67" s="128">
        <f>IF(AP67&gt;0,AP67/AL67*100,"Not Avail.")</f>
        <v>100</v>
      </c>
      <c r="AS67" s="127">
        <f>AN67</f>
        <v>220000</v>
      </c>
      <c r="AT67" s="128">
        <f>IF(AL67&gt;0,AP67/AN67*100,"Not Avail.")</f>
        <v>100</v>
      </c>
      <c r="AU67" s="129">
        <f>IF($Z67="","",$Z67/$AT67*100)</f>
        <v>398</v>
      </c>
      <c r="AV67" s="129" t="str">
        <f>IF($AD67="",IF($AE67="","",($AD67+$AE67)),(($AD67+$AE67)/$AT67*100))</f>
        <v/>
      </c>
      <c r="AW67" s="129">
        <f>IF(AU67="","",SUM(AU67:AV67))</f>
        <v>398</v>
      </c>
      <c r="AX67" s="130">
        <f>IF(AU67="","",AA67-AU67)</f>
        <v>-8</v>
      </c>
      <c r="AY67" s="130" t="str">
        <f>IF(AV67="","",(AF67+AG67)-AV67)</f>
        <v/>
      </c>
      <c r="AZ67" s="130">
        <f>IF(AI67&gt;0,AJ67-AW67,"New")</f>
        <v>-8</v>
      </c>
      <c r="BA67" s="131">
        <f>G67</f>
        <v>39204</v>
      </c>
      <c r="BB67" s="132">
        <f>IF($G67&gt;0,($G67/$AP67),IF($H67&gt;0,(((43560/($H67/12))*$I67)/$AP67),0))</f>
        <v>0.1782</v>
      </c>
      <c r="BC67" s="133">
        <f>$AA67/(1/$BB67)</f>
        <v>69.49799999999999</v>
      </c>
      <c r="BD67" s="134">
        <f>(($AF67+$AG67)/(1/$BB67))</f>
        <v>0</v>
      </c>
      <c r="BE67" s="134">
        <f>BC67+BD67</f>
        <v>69.49799999999999</v>
      </c>
      <c r="BF67" s="134" t="str">
        <f>IF(BE67=L67,"yes","no")</f>
        <v>yes</v>
      </c>
      <c r="BG67" s="135">
        <f>IF(AN67="","",IF($G67&gt;0,($G67/AN67),IF($H67&gt;0,((((43560/($H67/12))*$I67)/$AN67)),0)))</f>
        <v>0.1782</v>
      </c>
      <c r="BH67" s="135">
        <f>IF($Z67="","",$Z67/(1/$BG67))</f>
        <v>70.923599999999993</v>
      </c>
      <c r="BI67" s="134">
        <f>(($AD67+$AE67)/(1/$BG67))</f>
        <v>0</v>
      </c>
      <c r="BJ67" s="136">
        <f>SUM(BH67:BI67)</f>
        <v>70.923599999999993</v>
      </c>
      <c r="BK67" s="119" t="str">
        <f>IF(K67=BJ67,"yes","no")</f>
        <v>yes</v>
      </c>
      <c r="BL67" s="135">
        <f>IF(BH67="","",IF(BH67=0,"",BC67-BH67))</f>
        <v>-1.4256000000000029</v>
      </c>
      <c r="BM67" s="135" t="str">
        <f>IF(BI67="","",IF(BI67=0,"",BD67-BI67))</f>
        <v/>
      </c>
      <c r="BN67" s="137">
        <f>IF(BL67="","",BE67-BJ67)</f>
        <v>-1.4256000000000029</v>
      </c>
      <c r="BO67" s="137">
        <f>S67-BN67</f>
        <v>0</v>
      </c>
      <c r="BP67" s="138">
        <f>Q67*(BA67/1000)</f>
        <v>69.498000000000005</v>
      </c>
    </row>
    <row r="68" spans="3:68" s="119" customFormat="1" ht="18" customHeight="1" x14ac:dyDescent="0.15">
      <c r="C68" s="120"/>
      <c r="D68" s="139" t="s">
        <v>16</v>
      </c>
      <c r="E68" s="140" t="s">
        <v>110</v>
      </c>
      <c r="F68" s="141" t="s">
        <v>208</v>
      </c>
      <c r="G68" s="142">
        <f>IF($K$8&gt;0,$K$8,$L$8)</f>
        <v>39204</v>
      </c>
      <c r="H68" s="143">
        <f>$K$12</f>
        <v>40</v>
      </c>
      <c r="I68" s="144">
        <f>$L$12</f>
        <v>3</v>
      </c>
      <c r="J68" s="140" t="s">
        <v>72</v>
      </c>
      <c r="K68" s="145">
        <f>BJ68</f>
        <v>0</v>
      </c>
      <c r="L68" s="146">
        <f>BE68</f>
        <v>58.805999999999997</v>
      </c>
      <c r="M68" s="147" t="str">
        <f>BH68</f>
        <v/>
      </c>
      <c r="N68" s="148">
        <f>BC68</f>
        <v>58.805999999999997</v>
      </c>
      <c r="O68" s="149" t="str">
        <f>IF(S68="New","New",(N68/M68)-1)</f>
        <v>New</v>
      </c>
      <c r="P68" s="150">
        <f>(AI68/AN68)*1000</f>
        <v>0</v>
      </c>
      <c r="Q68" s="151">
        <f>(AJ68/AP68)*1000</f>
        <v>1.5</v>
      </c>
      <c r="R68" s="152" t="str">
        <f>IF(S68="New","New",IF(AY68="","",(Q68/P68)-1))</f>
        <v>New</v>
      </c>
      <c r="S68" s="153" t="str">
        <f>IF(K68="","New",IF(K68=0,"New",L68-K68))</f>
        <v>New</v>
      </c>
      <c r="T68" s="154" t="str">
        <f>IF(S68="New","",S68/K68)</f>
        <v/>
      </c>
      <c r="V68" s="159" t="s">
        <v>110</v>
      </c>
      <c r="W68" s="120" t="s">
        <v>4</v>
      </c>
      <c r="Y68" s="123"/>
      <c r="Z68" s="123"/>
      <c r="AA68" s="219">
        <v>330</v>
      </c>
      <c r="AB68" s="123"/>
      <c r="AC68" s="123"/>
      <c r="AD68" s="123"/>
      <c r="AE68" s="123"/>
      <c r="AF68" s="123"/>
      <c r="AG68" s="123"/>
      <c r="AH68" s="124">
        <f>Y68+(AB68+AC68)</f>
        <v>0</v>
      </c>
      <c r="AI68" s="124">
        <f>Z68+(AD68+AE68)</f>
        <v>0</v>
      </c>
      <c r="AJ68" s="124">
        <f>AA68+(AF68+AG68)</f>
        <v>330</v>
      </c>
      <c r="AK68" s="125"/>
      <c r="AL68" s="125">
        <v>220000</v>
      </c>
      <c r="AM68" s="125"/>
      <c r="AN68" s="125">
        <v>220000</v>
      </c>
      <c r="AO68" s="125"/>
      <c r="AP68" s="125">
        <v>220000</v>
      </c>
      <c r="AQ68" s="127">
        <f>AL68</f>
        <v>220000</v>
      </c>
      <c r="AR68" s="128">
        <f>IF(AP68&gt;0,AP68/AL68*100,"Not Avail.")</f>
        <v>100</v>
      </c>
      <c r="AS68" s="127">
        <f>AN68</f>
        <v>220000</v>
      </c>
      <c r="AT68" s="128">
        <f>IF(AL68&gt;0,AP68/AN68*100,"Not Avail.")</f>
        <v>100</v>
      </c>
      <c r="AU68" s="129" t="str">
        <f>IF($Z68="","",$Z68/$AT68*100)</f>
        <v/>
      </c>
      <c r="AV68" s="129" t="str">
        <f>IF($AD68="",IF($AE68="","",($AD68+$AE68)),(($AD68+$AE68)/$AT68*100))</f>
        <v/>
      </c>
      <c r="AW68" s="129" t="str">
        <f>IF(AU68="","",SUM(AU68:AV68))</f>
        <v/>
      </c>
      <c r="AX68" s="130" t="str">
        <f>IF(AU68="","",AA68-AU68)</f>
        <v/>
      </c>
      <c r="AY68" s="130" t="str">
        <f>IF(AV68="","",(AF68+AG68)-AV68)</f>
        <v/>
      </c>
      <c r="AZ68" s="130" t="str">
        <f>IF(AI68&gt;0,AJ68-AW68,"New")</f>
        <v>New</v>
      </c>
      <c r="BA68" s="131">
        <f>G68</f>
        <v>39204</v>
      </c>
      <c r="BB68" s="132">
        <f>IF($G68&gt;0,($G68/$AP68),IF($H68&gt;0,(((43560/($H68/12))*$I68)/$AP68),0))</f>
        <v>0.1782</v>
      </c>
      <c r="BC68" s="133">
        <f>$AA68/(1/$BB68)</f>
        <v>58.805999999999997</v>
      </c>
      <c r="BD68" s="134">
        <f>(($AF68+$AG68)/(1/$BB68))</f>
        <v>0</v>
      </c>
      <c r="BE68" s="134">
        <f>BC68+BD68</f>
        <v>58.805999999999997</v>
      </c>
      <c r="BF68" s="134" t="str">
        <f>IF(BE68=L68,"yes","no")</f>
        <v>yes</v>
      </c>
      <c r="BG68" s="135">
        <f>IF(AN68="","",IF($G68&gt;0,($G68/AN68),IF($H68&gt;0,((((43560/($H68/12))*$I68)/$AN68)),0)))</f>
        <v>0.1782</v>
      </c>
      <c r="BH68" s="135" t="str">
        <f>IF($Z68="","",$Z68/(1/$BG68))</f>
        <v/>
      </c>
      <c r="BI68" s="134">
        <f>(($AD68+$AE68)/(1/$BG68))</f>
        <v>0</v>
      </c>
      <c r="BJ68" s="136">
        <f>SUM(BH68:BI68)</f>
        <v>0</v>
      </c>
      <c r="BK68" s="119" t="str">
        <f>IF(K68=BJ68,"yes","no")</f>
        <v>yes</v>
      </c>
      <c r="BL68" s="135" t="str">
        <f>IF(BH68="","",IF(BH68=0,"",BC68-BH68))</f>
        <v/>
      </c>
      <c r="BM68" s="135" t="str">
        <f>IF(BI68="","",IF(BI68=0,"",BD68-BI68))</f>
        <v/>
      </c>
      <c r="BN68" s="137" t="str">
        <f>IF(BL68="","",BE68-BJ68)</f>
        <v/>
      </c>
      <c r="BO68" s="137" t="e">
        <f>S68-BN68</f>
        <v>#VALUE!</v>
      </c>
      <c r="BP68" s="138">
        <f>Q68*(BA68/1000)</f>
        <v>58.805999999999997</v>
      </c>
    </row>
    <row r="69" spans="3:68" s="119" customFormat="1" ht="18" customHeight="1" x14ac:dyDescent="0.15">
      <c r="D69" s="139" t="s">
        <v>16</v>
      </c>
      <c r="E69" s="140" t="s">
        <v>110</v>
      </c>
      <c r="F69" s="141" t="s">
        <v>180</v>
      </c>
      <c r="G69" s="142">
        <f>IF($K$8&gt;0,$K$8,$L$8)</f>
        <v>39204</v>
      </c>
      <c r="H69" s="143">
        <f>$K$12</f>
        <v>40</v>
      </c>
      <c r="I69" s="144">
        <f>$L$12</f>
        <v>3</v>
      </c>
      <c r="J69" s="140" t="s">
        <v>110</v>
      </c>
      <c r="K69" s="145">
        <f>BJ69</f>
        <v>69.042599999999993</v>
      </c>
      <c r="L69" s="146">
        <f>BE69</f>
        <v>69.695999999999998</v>
      </c>
      <c r="M69" s="147">
        <f>BH69</f>
        <v>69.042599999999993</v>
      </c>
      <c r="N69" s="148">
        <f>BC69</f>
        <v>69.695999999999998</v>
      </c>
      <c r="O69" s="149">
        <f>IF(S69="New","New",(N69/M69)-1)</f>
        <v>9.4637223974765039E-3</v>
      </c>
      <c r="P69" s="150">
        <f>(AI69/AN69)*1000</f>
        <v>1.7611111111111111</v>
      </c>
      <c r="Q69" s="151">
        <f>(AJ69/AP69)*1000</f>
        <v>1.7777777777777779</v>
      </c>
      <c r="R69" s="152" t="str">
        <f>IF(S69="New","New",IF(AY69="","",(Q69/P69)-1))</f>
        <v/>
      </c>
      <c r="S69" s="153">
        <f>IF(K69="","New",IF(K69=0,"New",L69-K69))</f>
        <v>0.65340000000000487</v>
      </c>
      <c r="T69" s="154">
        <f>IF(S69="New","",S69/K69)</f>
        <v>9.463722397476412E-3</v>
      </c>
      <c r="V69" s="122" t="s">
        <v>110</v>
      </c>
      <c r="W69" s="120" t="s">
        <v>4</v>
      </c>
      <c r="Y69" s="123"/>
      <c r="Z69" s="123">
        <v>317</v>
      </c>
      <c r="AA69" s="219">
        <v>320</v>
      </c>
      <c r="AB69" s="158"/>
      <c r="AC69" s="123"/>
      <c r="AD69" s="158"/>
      <c r="AE69" s="123"/>
      <c r="AF69" s="158"/>
      <c r="AG69" s="123"/>
      <c r="AH69" s="124">
        <f>Y69+(AB69+AC69)</f>
        <v>0</v>
      </c>
      <c r="AI69" s="124">
        <f>Z69+(AD69+AE69)</f>
        <v>317</v>
      </c>
      <c r="AJ69" s="124">
        <f>AA69+(AF69+AG69)</f>
        <v>320</v>
      </c>
      <c r="AK69" s="125"/>
      <c r="AL69" s="125">
        <v>180000</v>
      </c>
      <c r="AM69" s="125"/>
      <c r="AN69" s="125">
        <v>180000</v>
      </c>
      <c r="AO69" s="125"/>
      <c r="AP69" s="125">
        <v>180000</v>
      </c>
      <c r="AQ69" s="127">
        <f>AL69</f>
        <v>180000</v>
      </c>
      <c r="AR69" s="128">
        <f>IF(AP69&gt;0,AP69/AL69*100,"Not Avail.")</f>
        <v>100</v>
      </c>
      <c r="AS69" s="127">
        <f>AN69</f>
        <v>180000</v>
      </c>
      <c r="AT69" s="128">
        <f>IF(AL69&gt;0,AP69/AN69*100,"Not Avail.")</f>
        <v>100</v>
      </c>
      <c r="AU69" s="129">
        <f>IF($Z69="","",$Z69/$AT69*100)</f>
        <v>317</v>
      </c>
      <c r="AV69" s="129" t="str">
        <f>IF($AD69="",IF($AE69="","",($AD69+$AE69)),(($AD69+$AE69)/$AT69*100))</f>
        <v/>
      </c>
      <c r="AW69" s="129">
        <f>IF(AU69="","",SUM(AU69:AV69))</f>
        <v>317</v>
      </c>
      <c r="AX69" s="130">
        <f>IF(AU69="","",AA69-AU69)</f>
        <v>3</v>
      </c>
      <c r="AY69" s="130" t="str">
        <f>IF(AV69="","",(AF69+AG69)-AV69)</f>
        <v/>
      </c>
      <c r="AZ69" s="130">
        <f>IF(AI69&gt;0,AJ69-AW69,"New")</f>
        <v>3</v>
      </c>
      <c r="BA69" s="131">
        <f>G69</f>
        <v>39204</v>
      </c>
      <c r="BB69" s="132">
        <f>IF($G69&gt;0,($G69/$AP69),IF($H69&gt;0,(((43560/($H69/12))*$I69)/$AP69),0))</f>
        <v>0.21779999999999999</v>
      </c>
      <c r="BC69" s="133">
        <f>$AA69/(1/$BB69)</f>
        <v>69.695999999999998</v>
      </c>
      <c r="BD69" s="134">
        <f>(($AF69+$AG69)/(1/$BB69))</f>
        <v>0</v>
      </c>
      <c r="BE69" s="134">
        <f>BC69+BD69</f>
        <v>69.695999999999998</v>
      </c>
      <c r="BF69" s="134" t="str">
        <f>IF(BE69=L69,"yes","no")</f>
        <v>yes</v>
      </c>
      <c r="BG69" s="135">
        <f>IF(AN69="","",IF($G69&gt;0,($G69/AN69),IF($H69&gt;0,((((43560/($H69/12))*$I69)/$AN69)),0)))</f>
        <v>0.21779999999999999</v>
      </c>
      <c r="BH69" s="135">
        <f>IF($Z69="","",$Z69/(1/$BG69))</f>
        <v>69.042599999999993</v>
      </c>
      <c r="BI69" s="134">
        <f>(($AD69+$AE69)/(1/$BG69))</f>
        <v>0</v>
      </c>
      <c r="BJ69" s="136">
        <f>SUM(BH69:BI69)</f>
        <v>69.042599999999993</v>
      </c>
      <c r="BK69" s="119" t="str">
        <f>IF(K69=BJ69,"yes","no")</f>
        <v>yes</v>
      </c>
      <c r="BL69" s="135">
        <f>IF(BH69="","",IF(BH69=0,"",BC69-BH69))</f>
        <v>0.65340000000000487</v>
      </c>
      <c r="BM69" s="135" t="str">
        <f>IF(BI69="","",IF(BI69=0,"",BD69-BI69))</f>
        <v/>
      </c>
      <c r="BN69" s="137">
        <f>IF(BL69="","",BE69-BJ69)</f>
        <v>0.65340000000000487</v>
      </c>
      <c r="BO69" s="137">
        <f>S69-BN69</f>
        <v>0</v>
      </c>
      <c r="BP69" s="138">
        <f>Q69*(BA69/1000)</f>
        <v>69.696000000000012</v>
      </c>
    </row>
    <row r="70" spans="3:68" s="119" customFormat="1" ht="18" customHeight="1" x14ac:dyDescent="0.15">
      <c r="D70" s="139" t="s">
        <v>16</v>
      </c>
      <c r="E70" s="140" t="s">
        <v>110</v>
      </c>
      <c r="F70" s="141" t="s">
        <v>116</v>
      </c>
      <c r="G70" s="142">
        <f>IF($K$8&gt;0,$K$8,$L$8)</f>
        <v>39204</v>
      </c>
      <c r="H70" s="143">
        <f>$K$12</f>
        <v>40</v>
      </c>
      <c r="I70" s="144">
        <f>$L$12</f>
        <v>3</v>
      </c>
      <c r="J70" s="140" t="s">
        <v>110</v>
      </c>
      <c r="K70" s="145">
        <f>BJ70</f>
        <v>79.932599999999994</v>
      </c>
      <c r="L70" s="146">
        <f>BE70</f>
        <v>80.585999999999984</v>
      </c>
      <c r="M70" s="147">
        <f>BH70</f>
        <v>79.932599999999994</v>
      </c>
      <c r="N70" s="148">
        <f>BC70</f>
        <v>80.585999999999984</v>
      </c>
      <c r="O70" s="149">
        <f>IF(S70="New","New",(N70/M70)-1)</f>
        <v>8.1743869209807141E-3</v>
      </c>
      <c r="P70" s="150">
        <f>(AI70/AN70)*1000</f>
        <v>2.0388888888888888</v>
      </c>
      <c r="Q70" s="151">
        <f>(AJ70/AP70)*1000</f>
        <v>2.0555555555555558</v>
      </c>
      <c r="R70" s="152" t="str">
        <f>IF(S70="New","New",IF(AY70="","",(Q70/P70)-1))</f>
        <v/>
      </c>
      <c r="S70" s="153">
        <f>IF(K70="","New",IF(K70=0,"New",L70-K70))</f>
        <v>0.65339999999999065</v>
      </c>
      <c r="T70" s="154">
        <f>IF(S70="New","",S70/K70)</f>
        <v>8.1743869209808095E-3</v>
      </c>
      <c r="V70" s="122" t="s">
        <v>110</v>
      </c>
      <c r="W70" s="120" t="s">
        <v>4</v>
      </c>
      <c r="Y70" s="123">
        <v>366.5</v>
      </c>
      <c r="Z70" s="123">
        <v>367</v>
      </c>
      <c r="AA70" s="219">
        <v>370</v>
      </c>
      <c r="AB70" s="158"/>
      <c r="AC70" s="123"/>
      <c r="AD70" s="158"/>
      <c r="AE70" s="123"/>
      <c r="AF70" s="158"/>
      <c r="AG70" s="123"/>
      <c r="AH70" s="124">
        <f>Y70+(AB70+AC70)</f>
        <v>366.5</v>
      </c>
      <c r="AI70" s="124">
        <f>Z70+(AD70+AE70)</f>
        <v>367</v>
      </c>
      <c r="AJ70" s="124">
        <f>AA70+(AF70+AG70)</f>
        <v>370</v>
      </c>
      <c r="AK70" s="125"/>
      <c r="AL70" s="125">
        <v>180000</v>
      </c>
      <c r="AM70" s="125"/>
      <c r="AN70" s="125">
        <v>180000</v>
      </c>
      <c r="AO70" s="125"/>
      <c r="AP70" s="125">
        <v>180000</v>
      </c>
      <c r="AQ70" s="127">
        <f>AL70</f>
        <v>180000</v>
      </c>
      <c r="AR70" s="128">
        <f>IF(AP70&gt;0,AP70/AL70*100,"Not Avail.")</f>
        <v>100</v>
      </c>
      <c r="AS70" s="127">
        <f>AN70</f>
        <v>180000</v>
      </c>
      <c r="AT70" s="128">
        <f>IF(AL70&gt;0,AP70/AN70*100,"Not Avail.")</f>
        <v>100</v>
      </c>
      <c r="AU70" s="129">
        <f>IF($Z70="","",$Z70/$AT70*100)</f>
        <v>367</v>
      </c>
      <c r="AV70" s="129" t="str">
        <f>IF($AD70="",IF($AE70="","",($AD70+$AE70)),(($AD70+$AE70)/$AT70*100))</f>
        <v/>
      </c>
      <c r="AW70" s="129">
        <f>IF(AU70="","",SUM(AU70:AV70))</f>
        <v>367</v>
      </c>
      <c r="AX70" s="130">
        <f>IF(AU70="","",AA70-AU70)</f>
        <v>3</v>
      </c>
      <c r="AY70" s="130" t="str">
        <f>IF(AV70="","",(AF70+AG70)-AV70)</f>
        <v/>
      </c>
      <c r="AZ70" s="130">
        <f>IF(AI70&gt;0,AJ70-AW70,"New")</f>
        <v>3</v>
      </c>
      <c r="BA70" s="131">
        <f>G70</f>
        <v>39204</v>
      </c>
      <c r="BB70" s="132">
        <f>IF($G70&gt;0,($G70/$AP70),IF($H70&gt;0,(((43560/($H70/12))*$I70)/$AP70),0))</f>
        <v>0.21779999999999999</v>
      </c>
      <c r="BC70" s="133">
        <f>$AA70/(1/$BB70)</f>
        <v>80.585999999999984</v>
      </c>
      <c r="BD70" s="134">
        <f>(($AF70+$AG70)/(1/$BB70))</f>
        <v>0</v>
      </c>
      <c r="BE70" s="134">
        <f>BC70+BD70</f>
        <v>80.585999999999984</v>
      </c>
      <c r="BF70" s="134" t="str">
        <f>IF(BE70=L70,"yes","no")</f>
        <v>yes</v>
      </c>
      <c r="BG70" s="135">
        <f>IF(AN70="","",IF($G70&gt;0,($G70/AN70),IF($H70&gt;0,((((43560/($H70/12))*$I70)/$AN70)),0)))</f>
        <v>0.21779999999999999</v>
      </c>
      <c r="BH70" s="135">
        <f>IF($Z70="","",$Z70/(1/$BG70))</f>
        <v>79.932599999999994</v>
      </c>
      <c r="BI70" s="134">
        <f>(($AD70+$AE70)/(1/$BG70))</f>
        <v>0</v>
      </c>
      <c r="BJ70" s="136">
        <f>SUM(BH70:BI70)</f>
        <v>79.932599999999994</v>
      </c>
      <c r="BK70" s="119" t="str">
        <f>IF(K70=BJ70,"yes","no")</f>
        <v>yes</v>
      </c>
      <c r="BL70" s="135">
        <f>IF(BH70="","",IF(BH70=0,"",BC70-BH70))</f>
        <v>0.65339999999999065</v>
      </c>
      <c r="BM70" s="135" t="str">
        <f>IF(BI70="","",IF(BI70=0,"",BD70-BI70))</f>
        <v/>
      </c>
      <c r="BN70" s="137">
        <f>IF(BL70="","",BE70-BJ70)</f>
        <v>0.65339999999999065</v>
      </c>
      <c r="BO70" s="137">
        <f>S70-BN70</f>
        <v>0</v>
      </c>
      <c r="BP70" s="138">
        <f>Q70*(BA70/1000)</f>
        <v>80.586000000000013</v>
      </c>
    </row>
    <row r="71" spans="3:68" s="119" customFormat="1" ht="18" customHeight="1" x14ac:dyDescent="0.15">
      <c r="D71" s="139" t="s">
        <v>16</v>
      </c>
      <c r="E71" s="140" t="s">
        <v>110</v>
      </c>
      <c r="F71" s="141" t="s">
        <v>117</v>
      </c>
      <c r="G71" s="142">
        <f>IF($K$8&gt;0,$K$8,$L$8)</f>
        <v>39204</v>
      </c>
      <c r="H71" s="143">
        <f>$K$12</f>
        <v>40</v>
      </c>
      <c r="I71" s="144">
        <f>$L$12</f>
        <v>3</v>
      </c>
      <c r="J71" s="140" t="s">
        <v>110</v>
      </c>
      <c r="K71" s="145">
        <f>BJ71</f>
        <v>79.932599999999994</v>
      </c>
      <c r="L71" s="146">
        <f>BE71</f>
        <v>80.585999999999984</v>
      </c>
      <c r="M71" s="147">
        <f>BH71</f>
        <v>79.932599999999994</v>
      </c>
      <c r="N71" s="148">
        <f>BC71</f>
        <v>80.585999999999984</v>
      </c>
      <c r="O71" s="149">
        <f>IF(S71="New","New",(N71/M71)-1)</f>
        <v>8.1743869209807141E-3</v>
      </c>
      <c r="P71" s="150">
        <f>(AI71/AN71)*1000</f>
        <v>2.0388888888888888</v>
      </c>
      <c r="Q71" s="151">
        <f>(AJ71/AP71)*1000</f>
        <v>2.0555555555555558</v>
      </c>
      <c r="R71" s="152" t="str">
        <f>IF(S71="New","New",IF(AY71="","",(Q71/P71)-1))</f>
        <v/>
      </c>
      <c r="S71" s="153">
        <f>IF(K71="","New",IF(K71=0,"New",L71-K71))</f>
        <v>0.65339999999999065</v>
      </c>
      <c r="T71" s="154">
        <f>IF(S71="New","",S71/K71)</f>
        <v>8.1743869209808095E-3</v>
      </c>
      <c r="V71" s="122" t="s">
        <v>110</v>
      </c>
      <c r="W71" s="120" t="s">
        <v>4</v>
      </c>
      <c r="Y71" s="123">
        <v>366.5</v>
      </c>
      <c r="Z71" s="123">
        <v>367</v>
      </c>
      <c r="AA71" s="219">
        <v>370</v>
      </c>
      <c r="AB71" s="158"/>
      <c r="AC71" s="123"/>
      <c r="AD71" s="158"/>
      <c r="AE71" s="123"/>
      <c r="AF71" s="158"/>
      <c r="AG71" s="123"/>
      <c r="AH71" s="124">
        <f>Y71+(AB71+AC71)</f>
        <v>366.5</v>
      </c>
      <c r="AI71" s="124">
        <f>Z71+(AD71+AE71)</f>
        <v>367</v>
      </c>
      <c r="AJ71" s="124">
        <f>AA71+(AF71+AG71)</f>
        <v>370</v>
      </c>
      <c r="AK71" s="125"/>
      <c r="AL71" s="125">
        <v>180000</v>
      </c>
      <c r="AM71" s="125"/>
      <c r="AN71" s="125">
        <v>180000</v>
      </c>
      <c r="AO71" s="125"/>
      <c r="AP71" s="125">
        <v>180000</v>
      </c>
      <c r="AQ71" s="127">
        <f>AL71</f>
        <v>180000</v>
      </c>
      <c r="AR71" s="128">
        <f>IF(AP71&gt;0,AP71/AL71*100,"Not Avail.")</f>
        <v>100</v>
      </c>
      <c r="AS71" s="127">
        <f>AN71</f>
        <v>180000</v>
      </c>
      <c r="AT71" s="128">
        <f>IF(AL71&gt;0,AP71/AN71*100,"Not Avail.")</f>
        <v>100</v>
      </c>
      <c r="AU71" s="129">
        <f>IF($Z71="","",$Z71/$AT71*100)</f>
        <v>367</v>
      </c>
      <c r="AV71" s="129" t="str">
        <f>IF($AD71="",IF($AE71="","",($AD71+$AE71)),(($AD71+$AE71)/$AT71*100))</f>
        <v/>
      </c>
      <c r="AW71" s="129">
        <f>IF(AU71="","",SUM(AU71:AV71))</f>
        <v>367</v>
      </c>
      <c r="AX71" s="130">
        <f>IF(AU71="","",AA71-AU71)</f>
        <v>3</v>
      </c>
      <c r="AY71" s="130" t="str">
        <f>IF(AV71="","",(AF71+AG71)-AV71)</f>
        <v/>
      </c>
      <c r="AZ71" s="130">
        <f>IF(AI71&gt;0,AJ71-AW71,"New")</f>
        <v>3</v>
      </c>
      <c r="BA71" s="131">
        <f>G71</f>
        <v>39204</v>
      </c>
      <c r="BB71" s="132">
        <f>IF($G71&gt;0,($G71/$AP71),IF($H71&gt;0,(((43560/($H71/12))*$I71)/$AP71),0))</f>
        <v>0.21779999999999999</v>
      </c>
      <c r="BC71" s="133">
        <f>$AA71/(1/$BB71)</f>
        <v>80.585999999999984</v>
      </c>
      <c r="BD71" s="134">
        <f>(($AF71+$AG71)/(1/$BB71))</f>
        <v>0</v>
      </c>
      <c r="BE71" s="134">
        <f>BC71+BD71</f>
        <v>80.585999999999984</v>
      </c>
      <c r="BF71" s="134" t="str">
        <f>IF(BE71=L71,"yes","no")</f>
        <v>yes</v>
      </c>
      <c r="BG71" s="135">
        <f>IF(AN71="","",IF($G71&gt;0,($G71/AN71),IF($H71&gt;0,((((43560/($H71/12))*$I71)/$AN71)),0)))</f>
        <v>0.21779999999999999</v>
      </c>
      <c r="BH71" s="135">
        <f>IF($Z71="","",$Z71/(1/$BG71))</f>
        <v>79.932599999999994</v>
      </c>
      <c r="BI71" s="134">
        <f>(($AD71+$AE71)/(1/$BG71))</f>
        <v>0</v>
      </c>
      <c r="BJ71" s="136">
        <f>SUM(BH71:BI71)</f>
        <v>79.932599999999994</v>
      </c>
      <c r="BK71" s="119" t="str">
        <f>IF(K71=BJ71,"yes","no")</f>
        <v>yes</v>
      </c>
      <c r="BL71" s="135">
        <f>IF(BH71="","",IF(BH71=0,"",BC71-BH71))</f>
        <v>0.65339999999999065</v>
      </c>
      <c r="BM71" s="135" t="str">
        <f>IF(BI71="","",IF(BI71=0,"",BD71-BI71))</f>
        <v/>
      </c>
      <c r="BN71" s="137">
        <f>IF(BL71="","",BE71-BJ71)</f>
        <v>0.65339999999999065</v>
      </c>
      <c r="BO71" s="137">
        <f>S71-BN71</f>
        <v>0</v>
      </c>
      <c r="BP71" s="138">
        <f>Q71*(BA71/1000)</f>
        <v>80.586000000000013</v>
      </c>
    </row>
    <row r="72" spans="3:68" s="119" customFormat="1" ht="18" customHeight="1" x14ac:dyDescent="0.15">
      <c r="C72" s="156"/>
      <c r="D72" s="139" t="s">
        <v>140</v>
      </c>
      <c r="E72" s="140" t="s">
        <v>72</v>
      </c>
      <c r="F72" s="141" t="s">
        <v>73</v>
      </c>
      <c r="G72" s="142">
        <f>IF($K$8&gt;0,$K$8,$L$8)</f>
        <v>39204</v>
      </c>
      <c r="H72" s="143">
        <f>$K$12</f>
        <v>40</v>
      </c>
      <c r="I72" s="144">
        <f>$L$12</f>
        <v>3</v>
      </c>
      <c r="J72" s="140" t="s">
        <v>72</v>
      </c>
      <c r="K72" s="145">
        <f>BJ72</f>
        <v>69.360398608695647</v>
      </c>
      <c r="L72" s="146">
        <f>BE72</f>
        <v>64.851938608695662</v>
      </c>
      <c r="M72" s="147">
        <f>BH72</f>
        <v>69.360398608695647</v>
      </c>
      <c r="N72" s="148">
        <f>BC72</f>
        <v>64.851938608695662</v>
      </c>
      <c r="O72" s="149">
        <f>IF(S72="New","New",(N72/M72)-1)</f>
        <v>-6.5000491497099966E-2</v>
      </c>
      <c r="P72" s="150">
        <f>(AI72/AN72)*1000</f>
        <v>1.7692173913043479</v>
      </c>
      <c r="Q72" s="151">
        <f>(AJ72/AP72)*1000</f>
        <v>1.6542173913043481</v>
      </c>
      <c r="R72" s="152" t="str">
        <f>IF(S72="New","New",IF(AY72="","",(Q72/P72)-1))</f>
        <v/>
      </c>
      <c r="S72" s="153">
        <f>IF(K72="","New",IF(K72=0,"New",L72-K72))</f>
        <v>-4.5084599999999853</v>
      </c>
      <c r="T72" s="154">
        <f>IF(S72="New","",S72/K72)</f>
        <v>-6.5000491497099966E-2</v>
      </c>
      <c r="V72" s="159" t="s">
        <v>72</v>
      </c>
      <c r="W72" s="120" t="s">
        <v>4</v>
      </c>
      <c r="Y72" s="160">
        <v>406.92</v>
      </c>
      <c r="Z72" s="160">
        <v>406.92</v>
      </c>
      <c r="AA72" s="220">
        <v>380.47</v>
      </c>
      <c r="AB72" s="155"/>
      <c r="AC72" s="160"/>
      <c r="AD72" s="155"/>
      <c r="AE72" s="160"/>
      <c r="AF72" s="155"/>
      <c r="AG72" s="160"/>
      <c r="AH72" s="124">
        <f>Y72+(AB72+AC72)</f>
        <v>406.92</v>
      </c>
      <c r="AI72" s="124">
        <f>Z72+(AD72+AE72)</f>
        <v>406.92</v>
      </c>
      <c r="AJ72" s="124">
        <f>AA72+(AF72+AG72)</f>
        <v>380.47</v>
      </c>
      <c r="AK72" s="125"/>
      <c r="AL72" s="125">
        <v>230000</v>
      </c>
      <c r="AM72" s="125"/>
      <c r="AN72" s="125">
        <v>230000</v>
      </c>
      <c r="AO72" s="125"/>
      <c r="AP72" s="125">
        <v>230000</v>
      </c>
      <c r="AQ72" s="127">
        <f>AL72</f>
        <v>230000</v>
      </c>
      <c r="AR72" s="128">
        <f>IF(AP72&gt;0,AP72/AL72*100,"Not Avail.")</f>
        <v>100</v>
      </c>
      <c r="AS72" s="127">
        <f>AN72</f>
        <v>230000</v>
      </c>
      <c r="AT72" s="128">
        <f>IF(AL72&gt;0,AP72/AN72*100,"Not Avail.")</f>
        <v>100</v>
      </c>
      <c r="AU72" s="129">
        <f>IF($Z72="","",$Z72/$AT72*100)</f>
        <v>406.92</v>
      </c>
      <c r="AV72" s="129" t="str">
        <f>IF($AD72="",IF($AE72="","",($AD72+$AE72)),(($AD72+$AE72)/$AT72*100))</f>
        <v/>
      </c>
      <c r="AW72" s="129">
        <f>IF(AU72="","",SUM(AU72:AV72))</f>
        <v>406.92</v>
      </c>
      <c r="AX72" s="130">
        <f>IF(AU72="","",AA72-AU72)</f>
        <v>-26.449999999999989</v>
      </c>
      <c r="AY72" s="130" t="str">
        <f>IF(AV72="","",(AF72+AG72)-AV72)</f>
        <v/>
      </c>
      <c r="AZ72" s="130">
        <f>IF(AI72&gt;0,AJ72-AW72,"New")</f>
        <v>-26.449999999999989</v>
      </c>
      <c r="BA72" s="131">
        <f>G72</f>
        <v>39204</v>
      </c>
      <c r="BB72" s="132">
        <f>IF($G72&gt;0,($G72/$AP72),IF($H72&gt;0,(((43560/($H72/12))*$I72)/$AP72),0))</f>
        <v>0.17045217391304349</v>
      </c>
      <c r="BC72" s="133">
        <f>$AA72/(1/$BB72)</f>
        <v>64.851938608695662</v>
      </c>
      <c r="BD72" s="134">
        <f>(($AF72+$AG72)/(1/$BB72))</f>
        <v>0</v>
      </c>
      <c r="BE72" s="134">
        <f>BC72+BD72</f>
        <v>64.851938608695662</v>
      </c>
      <c r="BF72" s="134" t="str">
        <f>IF(BE72=L72,"yes","no")</f>
        <v>yes</v>
      </c>
      <c r="BG72" s="135">
        <f>IF(AN72="","",IF($G72&gt;0,($G72/AN72),IF($H72&gt;0,((((43560/($H72/12))*$I72)/$AN72)),0)))</f>
        <v>0.17045217391304349</v>
      </c>
      <c r="BH72" s="135">
        <f>IF($Z72="","",$Z72/(1/$BG72))</f>
        <v>69.360398608695647</v>
      </c>
      <c r="BI72" s="134">
        <f>(($AD72+$AE72)/(1/$BG72))</f>
        <v>0</v>
      </c>
      <c r="BJ72" s="136">
        <f>SUM(BH72:BI72)</f>
        <v>69.360398608695647</v>
      </c>
      <c r="BK72" s="119" t="str">
        <f>IF(K72=BJ72,"yes","no")</f>
        <v>yes</v>
      </c>
      <c r="BL72" s="135">
        <f>IF(BH72="","",IF(BH72=0,"",BC72-BH72))</f>
        <v>-4.5084599999999853</v>
      </c>
      <c r="BM72" s="135" t="str">
        <f>IF(BI72="","",IF(BI72=0,"",BD72-BI72))</f>
        <v/>
      </c>
      <c r="BN72" s="137">
        <f>IF(BL72="","",BE72-BJ72)</f>
        <v>-4.5084599999999853</v>
      </c>
      <c r="BO72" s="137">
        <f>S72-BN72</f>
        <v>0</v>
      </c>
      <c r="BP72" s="138">
        <f>Q72*(BA72/1000)</f>
        <v>64.851938608695662</v>
      </c>
    </row>
    <row r="73" spans="3:68" s="119" customFormat="1" ht="18" customHeight="1" x14ac:dyDescent="0.15">
      <c r="C73" s="156"/>
      <c r="D73" s="139" t="s">
        <v>140</v>
      </c>
      <c r="E73" s="140" t="s">
        <v>72</v>
      </c>
      <c r="F73" s="141" t="s">
        <v>74</v>
      </c>
      <c r="G73" s="142">
        <f>IF($K$8&gt;0,$K$8,$L$8)</f>
        <v>39204</v>
      </c>
      <c r="H73" s="143">
        <f>$K$12</f>
        <v>40</v>
      </c>
      <c r="I73" s="144">
        <f>$L$12</f>
        <v>3</v>
      </c>
      <c r="J73" s="140" t="s">
        <v>72</v>
      </c>
      <c r="K73" s="145">
        <f>BJ73</f>
        <v>50.868042260869565</v>
      </c>
      <c r="L73" s="146">
        <f>BE73</f>
        <v>50.868042260869565</v>
      </c>
      <c r="M73" s="147">
        <f>BH73</f>
        <v>50.868042260869565</v>
      </c>
      <c r="N73" s="148">
        <f>BC73</f>
        <v>50.868042260869565</v>
      </c>
      <c r="O73" s="149">
        <f>IF(S73="New","New",(N73/M73)-1)</f>
        <v>0</v>
      </c>
      <c r="P73" s="150">
        <f>(AI73/AN73)*1000</f>
        <v>1.2975217391304348</v>
      </c>
      <c r="Q73" s="151">
        <f>(AJ73/AP73)*1000</f>
        <v>1.2975217391304348</v>
      </c>
      <c r="R73" s="152" t="str">
        <f>IF(S73="New","New",IF(AY73="","",(Q73/P73)-1))</f>
        <v/>
      </c>
      <c r="S73" s="153">
        <f>IF(K73="","New",IF(K73=0,"New",L73-K73))</f>
        <v>0</v>
      </c>
      <c r="T73" s="154">
        <f>IF(S73="New","",S73/K73)</f>
        <v>0</v>
      </c>
      <c r="V73" s="159" t="s">
        <v>72</v>
      </c>
      <c r="W73" s="120" t="s">
        <v>4</v>
      </c>
      <c r="Y73" s="160">
        <v>298.43</v>
      </c>
      <c r="Z73" s="160">
        <v>298.43</v>
      </c>
      <c r="AA73" s="220">
        <v>298.43</v>
      </c>
      <c r="AB73" s="155"/>
      <c r="AC73" s="160"/>
      <c r="AD73" s="155"/>
      <c r="AE73" s="160"/>
      <c r="AF73" s="155"/>
      <c r="AG73" s="160"/>
      <c r="AH73" s="124">
        <f>Y73+(AB73+AC73)</f>
        <v>298.43</v>
      </c>
      <c r="AI73" s="124">
        <f>Z73+(AD73+AE73)</f>
        <v>298.43</v>
      </c>
      <c r="AJ73" s="124">
        <f>AA73+(AF73+AG73)</f>
        <v>298.43</v>
      </c>
      <c r="AK73" s="125"/>
      <c r="AL73" s="125">
        <v>230000</v>
      </c>
      <c r="AM73" s="125"/>
      <c r="AN73" s="125">
        <v>230000</v>
      </c>
      <c r="AO73" s="125"/>
      <c r="AP73" s="125">
        <v>230000</v>
      </c>
      <c r="AQ73" s="127">
        <f>AL73</f>
        <v>230000</v>
      </c>
      <c r="AR73" s="128">
        <f>IF(AP73&gt;0,AP73/AL73*100,"Not Avail.")</f>
        <v>100</v>
      </c>
      <c r="AS73" s="127">
        <f>AN73</f>
        <v>230000</v>
      </c>
      <c r="AT73" s="128">
        <f>IF(AL73&gt;0,AP73/AN73*100,"Not Avail.")</f>
        <v>100</v>
      </c>
      <c r="AU73" s="129">
        <f>IF($Z73="","",$Z73/$AT73*100)</f>
        <v>298.43</v>
      </c>
      <c r="AV73" s="129" t="str">
        <f>IF($AD73="",IF($AE73="","",($AD73+$AE73)),(($AD73+$AE73)/$AT73*100))</f>
        <v/>
      </c>
      <c r="AW73" s="129">
        <f>IF(AU73="","",SUM(AU73:AV73))</f>
        <v>298.43</v>
      </c>
      <c r="AX73" s="130">
        <f>IF(AU73="","",AA73-AU73)</f>
        <v>0</v>
      </c>
      <c r="AY73" s="130" t="str">
        <f>IF(AV73="","",(AF73+AG73)-AV73)</f>
        <v/>
      </c>
      <c r="AZ73" s="130">
        <f>IF(AI73&gt;0,AJ73-AW73,"New")</f>
        <v>0</v>
      </c>
      <c r="BA73" s="131">
        <f>G73</f>
        <v>39204</v>
      </c>
      <c r="BB73" s="132">
        <f>IF($G73&gt;0,($G73/$AP73),IF($H73&gt;0,(((43560/($H73/12))*$I73)/$AP73),0))</f>
        <v>0.17045217391304349</v>
      </c>
      <c r="BC73" s="133">
        <f>$AA73/(1/$BB73)</f>
        <v>50.868042260869565</v>
      </c>
      <c r="BD73" s="134">
        <f>(($AF73+$AG73)/(1/$BB73))</f>
        <v>0</v>
      </c>
      <c r="BE73" s="134">
        <f>BC73+BD73</f>
        <v>50.868042260869565</v>
      </c>
      <c r="BF73" s="134" t="str">
        <f>IF(BE73=L73,"yes","no")</f>
        <v>yes</v>
      </c>
      <c r="BG73" s="135">
        <f>IF(AN73="","",IF($G73&gt;0,($G73/AN73),IF($H73&gt;0,((((43560/($H73/12))*$I73)/$AN73)),0)))</f>
        <v>0.17045217391304349</v>
      </c>
      <c r="BH73" s="135">
        <f>IF($Z73="","",$Z73/(1/$BG73))</f>
        <v>50.868042260869565</v>
      </c>
      <c r="BI73" s="134">
        <f>(($AD73+$AE73)/(1/$BG73))</f>
        <v>0</v>
      </c>
      <c r="BJ73" s="136">
        <f>SUM(BH73:BI73)</f>
        <v>50.868042260869565</v>
      </c>
      <c r="BK73" s="119" t="str">
        <f>IF(K73=BJ73,"yes","no")</f>
        <v>yes</v>
      </c>
      <c r="BL73" s="135">
        <f>IF(BH73="","",IF(BH73=0,"",BC73-BH73))</f>
        <v>0</v>
      </c>
      <c r="BM73" s="135" t="str">
        <f>IF(BI73="","",IF(BI73=0,"",BD73-BI73))</f>
        <v/>
      </c>
      <c r="BN73" s="137">
        <f>IF(BL73="","",BE73-BJ73)</f>
        <v>0</v>
      </c>
      <c r="BO73" s="137">
        <f>S73-BN73</f>
        <v>0</v>
      </c>
      <c r="BP73" s="138">
        <f>Q73*(BA73/1000)</f>
        <v>50.868042260869565</v>
      </c>
    </row>
    <row r="74" spans="3:68" s="119" customFormat="1" ht="18" customHeight="1" x14ac:dyDescent="0.15">
      <c r="C74" s="156"/>
      <c r="D74" s="139" t="s">
        <v>140</v>
      </c>
      <c r="E74" s="140" t="s">
        <v>72</v>
      </c>
      <c r="F74" s="141" t="s">
        <v>75</v>
      </c>
      <c r="G74" s="142">
        <f>IF($K$8&gt;0,$K$8,$L$8)</f>
        <v>39204</v>
      </c>
      <c r="H74" s="143">
        <f>$K$12</f>
        <v>40</v>
      </c>
      <c r="I74" s="144">
        <f>$L$12</f>
        <v>3</v>
      </c>
      <c r="J74" s="140" t="s">
        <v>72</v>
      </c>
      <c r="K74" s="145">
        <f>BJ74</f>
        <v>50.868042260869565</v>
      </c>
      <c r="L74" s="146">
        <f>BE74</f>
        <v>50.868042260869565</v>
      </c>
      <c r="M74" s="147">
        <f>BH74</f>
        <v>50.868042260869565</v>
      </c>
      <c r="N74" s="148">
        <f>BC74</f>
        <v>50.868042260869565</v>
      </c>
      <c r="O74" s="149">
        <f>IF(S74="New","New",(N74/M74)-1)</f>
        <v>0</v>
      </c>
      <c r="P74" s="150">
        <f>(AI74/AN74)*1000</f>
        <v>1.2975217391304348</v>
      </c>
      <c r="Q74" s="151">
        <f>(AJ74/AP74)*1000</f>
        <v>1.2975217391304348</v>
      </c>
      <c r="R74" s="152" t="str">
        <f>IF(S74="New","New",IF(AY74="","",(Q74/P74)-1))</f>
        <v/>
      </c>
      <c r="S74" s="153">
        <f>IF(K74="","New",IF(K74=0,"New",L74-K74))</f>
        <v>0</v>
      </c>
      <c r="T74" s="154">
        <f>IF(S74="New","",S74/K74)</f>
        <v>0</v>
      </c>
      <c r="V74" s="159" t="s">
        <v>72</v>
      </c>
      <c r="W74" s="120" t="s">
        <v>4</v>
      </c>
      <c r="Y74" s="160">
        <v>298.43</v>
      </c>
      <c r="Z74" s="160">
        <v>298.43</v>
      </c>
      <c r="AA74" s="220">
        <v>298.43</v>
      </c>
      <c r="AB74" s="155"/>
      <c r="AC74" s="160"/>
      <c r="AD74" s="155"/>
      <c r="AE74" s="160"/>
      <c r="AF74" s="155"/>
      <c r="AG74" s="160"/>
      <c r="AH74" s="124">
        <f>Y74+(AB74+AC74)</f>
        <v>298.43</v>
      </c>
      <c r="AI74" s="124">
        <f>Z74+(AD74+AE74)</f>
        <v>298.43</v>
      </c>
      <c r="AJ74" s="124">
        <f>AA74+(AF74+AG74)</f>
        <v>298.43</v>
      </c>
      <c r="AK74" s="125"/>
      <c r="AL74" s="125">
        <v>230000</v>
      </c>
      <c r="AM74" s="125"/>
      <c r="AN74" s="125">
        <v>230000</v>
      </c>
      <c r="AO74" s="125"/>
      <c r="AP74" s="125">
        <v>230000</v>
      </c>
      <c r="AQ74" s="127">
        <f>AL74</f>
        <v>230000</v>
      </c>
      <c r="AR74" s="128">
        <f>IF(AP74&gt;0,AP74/AL74*100,"Not Avail.")</f>
        <v>100</v>
      </c>
      <c r="AS74" s="127">
        <f>AN74</f>
        <v>230000</v>
      </c>
      <c r="AT74" s="128">
        <f>IF(AL74&gt;0,AP74/AN74*100,"Not Avail.")</f>
        <v>100</v>
      </c>
      <c r="AU74" s="129">
        <f>IF($Z74="","",$Z74/$AT74*100)</f>
        <v>298.43</v>
      </c>
      <c r="AV74" s="129" t="str">
        <f>IF($AD74="",IF($AE74="","",($AD74+$AE74)),(($AD74+$AE74)/$AT74*100))</f>
        <v/>
      </c>
      <c r="AW74" s="129">
        <f>IF(AU74="","",SUM(AU74:AV74))</f>
        <v>298.43</v>
      </c>
      <c r="AX74" s="130">
        <f>IF(AU74="","",AA74-AU74)</f>
        <v>0</v>
      </c>
      <c r="AY74" s="130" t="str">
        <f>IF(AV74="","",(AF74+AG74)-AV74)</f>
        <v/>
      </c>
      <c r="AZ74" s="130">
        <f>IF(AI74&gt;0,AJ74-AW74,"New")</f>
        <v>0</v>
      </c>
      <c r="BA74" s="131">
        <f>G74</f>
        <v>39204</v>
      </c>
      <c r="BB74" s="132">
        <f>IF($G74&gt;0,($G74/$AP74),IF($H74&gt;0,(((43560/($H74/12))*$I74)/$AP74),0))</f>
        <v>0.17045217391304349</v>
      </c>
      <c r="BC74" s="133">
        <f>$AA74/(1/$BB74)</f>
        <v>50.868042260869565</v>
      </c>
      <c r="BD74" s="134">
        <f>(($AF74+$AG74)/(1/$BB74))</f>
        <v>0</v>
      </c>
      <c r="BE74" s="134">
        <f>BC74+BD74</f>
        <v>50.868042260869565</v>
      </c>
      <c r="BF74" s="134" t="str">
        <f>IF(BE74=L74,"yes","no")</f>
        <v>yes</v>
      </c>
      <c r="BG74" s="135">
        <f>IF(AN74="","",IF($G74&gt;0,($G74/AN74),IF($H74&gt;0,((((43560/($H74/12))*$I74)/$AN74)),0)))</f>
        <v>0.17045217391304349</v>
      </c>
      <c r="BH74" s="135">
        <f>IF($Z74="","",$Z74/(1/$BG74))</f>
        <v>50.868042260869565</v>
      </c>
      <c r="BI74" s="134">
        <f>(($AD74+$AE74)/(1/$BG74))</f>
        <v>0</v>
      </c>
      <c r="BJ74" s="136">
        <f>SUM(BH74:BI74)</f>
        <v>50.868042260869565</v>
      </c>
      <c r="BK74" s="119" t="str">
        <f>IF(K74=BJ74,"yes","no")</f>
        <v>yes</v>
      </c>
      <c r="BL74" s="135">
        <f>IF(BH74="","",IF(BH74=0,"",BC74-BH74))</f>
        <v>0</v>
      </c>
      <c r="BM74" s="135" t="str">
        <f>IF(BI74="","",IF(BI74=0,"",BD74-BI74))</f>
        <v/>
      </c>
      <c r="BN74" s="137">
        <f>IF(BL74="","",BE74-BJ74)</f>
        <v>0</v>
      </c>
      <c r="BO74" s="137">
        <f>S74-BN74</f>
        <v>0</v>
      </c>
      <c r="BP74" s="138">
        <f>Q74*(BA74/1000)</f>
        <v>50.868042260869565</v>
      </c>
    </row>
    <row r="75" spans="3:68" s="119" customFormat="1" ht="18" customHeight="1" x14ac:dyDescent="0.15">
      <c r="C75" s="156"/>
      <c r="D75" s="139" t="s">
        <v>140</v>
      </c>
      <c r="E75" s="140" t="s">
        <v>72</v>
      </c>
      <c r="F75" s="141" t="s">
        <v>78</v>
      </c>
      <c r="G75" s="142">
        <f>IF($K$8&gt;0,$K$8,$L$8)</f>
        <v>39204</v>
      </c>
      <c r="H75" s="143">
        <f>$K$12</f>
        <v>40</v>
      </c>
      <c r="I75" s="144">
        <f>$L$12</f>
        <v>3</v>
      </c>
      <c r="J75" s="140" t="s">
        <v>72</v>
      </c>
      <c r="K75" s="145">
        <f>BJ75</f>
        <v>64.851938608695662</v>
      </c>
      <c r="L75" s="146">
        <f>BE75</f>
        <v>64.851938608695662</v>
      </c>
      <c r="M75" s="147">
        <f>BH75</f>
        <v>64.851938608695662</v>
      </c>
      <c r="N75" s="148">
        <f>BC75</f>
        <v>64.851938608695662</v>
      </c>
      <c r="O75" s="149">
        <f>IF(S75="New","New",(N75/M75)-1)</f>
        <v>0</v>
      </c>
      <c r="P75" s="150">
        <f>(AI75/AN75)*1000</f>
        <v>1.6542173913043481</v>
      </c>
      <c r="Q75" s="151">
        <f>(AJ75/AP75)*1000</f>
        <v>1.6542173913043481</v>
      </c>
      <c r="R75" s="152" t="str">
        <f>IF(S75="New","New",IF(AY75="","",(Q75/P75)-1))</f>
        <v/>
      </c>
      <c r="S75" s="153">
        <f>IF(K75="","New",IF(K75=0,"New",L75-K75))</f>
        <v>0</v>
      </c>
      <c r="T75" s="154">
        <f>IF(S75="New","",S75/K75)</f>
        <v>0</v>
      </c>
      <c r="V75" s="159" t="s">
        <v>72</v>
      </c>
      <c r="W75" s="120" t="s">
        <v>4</v>
      </c>
      <c r="Y75" s="160">
        <v>380.47</v>
      </c>
      <c r="Z75" s="160">
        <v>380.47</v>
      </c>
      <c r="AA75" s="220">
        <v>380.47</v>
      </c>
      <c r="AB75" s="161"/>
      <c r="AC75" s="160"/>
      <c r="AD75" s="161"/>
      <c r="AE75" s="160"/>
      <c r="AF75" s="161"/>
      <c r="AG75" s="160"/>
      <c r="AH75" s="124">
        <f>Y75+(AB75+AC75)</f>
        <v>380.47</v>
      </c>
      <c r="AI75" s="124">
        <f>Z75+(AD75+AE75)</f>
        <v>380.47</v>
      </c>
      <c r="AJ75" s="124">
        <f>AA75+(AF75+AG75)</f>
        <v>380.47</v>
      </c>
      <c r="AK75" s="125"/>
      <c r="AL75" s="125">
        <v>230000</v>
      </c>
      <c r="AM75" s="125"/>
      <c r="AN75" s="125">
        <v>230000</v>
      </c>
      <c r="AO75" s="125"/>
      <c r="AP75" s="125">
        <v>230000</v>
      </c>
      <c r="AQ75" s="127">
        <f>AL75</f>
        <v>230000</v>
      </c>
      <c r="AR75" s="128">
        <f>IF(AP75&gt;0,AP75/AL75*100,"Not Avail.")</f>
        <v>100</v>
      </c>
      <c r="AS75" s="127">
        <f>AN75</f>
        <v>230000</v>
      </c>
      <c r="AT75" s="128">
        <f>IF(AL75&gt;0,AP75/AN75*100,"Not Avail.")</f>
        <v>100</v>
      </c>
      <c r="AU75" s="129">
        <f>IF($Z75="","",$Z75/$AT75*100)</f>
        <v>380.47</v>
      </c>
      <c r="AV75" s="129" t="str">
        <f>IF($AD75="",IF($AE75="","",($AD75+$AE75)),(($AD75+$AE75)/$AT75*100))</f>
        <v/>
      </c>
      <c r="AW75" s="129">
        <f>IF(AU75="","",SUM(AU75:AV75))</f>
        <v>380.47</v>
      </c>
      <c r="AX75" s="130">
        <f>IF(AU75="","",AA75-AU75)</f>
        <v>0</v>
      </c>
      <c r="AY75" s="130" t="str">
        <f>IF(AV75="","",(AF75+AG75)-AV75)</f>
        <v/>
      </c>
      <c r="AZ75" s="130">
        <f>IF(AI75&gt;0,AJ75-AW75,"New")</f>
        <v>0</v>
      </c>
      <c r="BA75" s="131">
        <f>G75</f>
        <v>39204</v>
      </c>
      <c r="BB75" s="132">
        <f>IF($G75&gt;0,($G75/$AP75),IF($H75&gt;0,(((43560/($H75/12))*$I75)/$AP75),0))</f>
        <v>0.17045217391304349</v>
      </c>
      <c r="BC75" s="133">
        <f>$AA75/(1/$BB75)</f>
        <v>64.851938608695662</v>
      </c>
      <c r="BD75" s="134">
        <f>(($AF75+$AG75)/(1/$BB75))</f>
        <v>0</v>
      </c>
      <c r="BE75" s="134">
        <f>BC75+BD75</f>
        <v>64.851938608695662</v>
      </c>
      <c r="BF75" s="134" t="str">
        <f>IF(BE75=L75,"yes","no")</f>
        <v>yes</v>
      </c>
      <c r="BG75" s="135">
        <f>IF(AN75="","",IF($G75&gt;0,($G75/AN75),IF($H75&gt;0,((((43560/($H75/12))*$I75)/$AN75)),0)))</f>
        <v>0.17045217391304349</v>
      </c>
      <c r="BH75" s="135">
        <f>IF($Z75="","",$Z75/(1/$BG75))</f>
        <v>64.851938608695662</v>
      </c>
      <c r="BI75" s="134">
        <f>(($AD75+$AE75)/(1/$BG75))</f>
        <v>0</v>
      </c>
      <c r="BJ75" s="136">
        <f>SUM(BH75:BI75)</f>
        <v>64.851938608695662</v>
      </c>
      <c r="BK75" s="119" t="str">
        <f>IF(K75=BJ75,"yes","no")</f>
        <v>yes</v>
      </c>
      <c r="BL75" s="135">
        <f>IF(BH75="","",IF(BH75=0,"",BC75-BH75))</f>
        <v>0</v>
      </c>
      <c r="BM75" s="135" t="str">
        <f>IF(BI75="","",IF(BI75=0,"",BD75-BI75))</f>
        <v/>
      </c>
      <c r="BN75" s="137">
        <f>IF(BL75="","",BE75-BJ75)</f>
        <v>0</v>
      </c>
      <c r="BO75" s="137">
        <f>S75-BN75</f>
        <v>0</v>
      </c>
      <c r="BP75" s="138">
        <f>Q75*(BA75/1000)</f>
        <v>64.851938608695662</v>
      </c>
    </row>
    <row r="76" spans="3:68" s="119" customFormat="1" ht="18" customHeight="1" x14ac:dyDescent="0.15">
      <c r="C76" s="156"/>
      <c r="D76" s="139" t="s">
        <v>140</v>
      </c>
      <c r="E76" s="140" t="s">
        <v>72</v>
      </c>
      <c r="F76" s="141" t="s">
        <v>79</v>
      </c>
      <c r="G76" s="142">
        <f>IF($K$8&gt;0,$K$8,$L$8)</f>
        <v>39204</v>
      </c>
      <c r="H76" s="143">
        <f>$K$12</f>
        <v>40</v>
      </c>
      <c r="I76" s="144">
        <f>$L$12</f>
        <v>3</v>
      </c>
      <c r="J76" s="140" t="s">
        <v>72</v>
      </c>
      <c r="K76" s="145">
        <f>BJ76</f>
        <v>70.193909739130433</v>
      </c>
      <c r="L76" s="146">
        <f>BE76</f>
        <v>70.193909739130433</v>
      </c>
      <c r="M76" s="147">
        <f>BH76</f>
        <v>70.193909739130433</v>
      </c>
      <c r="N76" s="148">
        <f>BC76</f>
        <v>70.193909739130433</v>
      </c>
      <c r="O76" s="149">
        <f>IF(S76="New","New",(N76/M76)-1)</f>
        <v>0</v>
      </c>
      <c r="P76" s="150">
        <f>(AI76/AN76)*1000</f>
        <v>1.7904782608695651</v>
      </c>
      <c r="Q76" s="151">
        <f>(AJ76/AP76)*1000</f>
        <v>1.7904782608695651</v>
      </c>
      <c r="R76" s="152" t="str">
        <f>IF(S76="New","New",IF(AY76="","",(Q76/P76)-1))</f>
        <v/>
      </c>
      <c r="S76" s="153">
        <f>IF(K76="","New",IF(K76=0,"New",L76-K76))</f>
        <v>0</v>
      </c>
      <c r="T76" s="154">
        <f>IF(S76="New","",S76/K76)</f>
        <v>0</v>
      </c>
      <c r="V76" s="159" t="s">
        <v>72</v>
      </c>
      <c r="W76" s="120" t="s">
        <v>4</v>
      </c>
      <c r="Y76" s="160">
        <v>411.81</v>
      </c>
      <c r="Z76" s="160">
        <v>411.81</v>
      </c>
      <c r="AA76" s="161">
        <v>411.81</v>
      </c>
      <c r="AB76" s="161"/>
      <c r="AC76" s="160"/>
      <c r="AD76" s="161"/>
      <c r="AE76" s="160"/>
      <c r="AF76" s="161"/>
      <c r="AG76" s="160"/>
      <c r="AH76" s="124">
        <f>Y76+(AB76+AC76)</f>
        <v>411.81</v>
      </c>
      <c r="AI76" s="124">
        <f>Z76+(AD76+AE76)</f>
        <v>411.81</v>
      </c>
      <c r="AJ76" s="124">
        <f>AA76+(AF76+AG76)</f>
        <v>411.81</v>
      </c>
      <c r="AK76" s="125"/>
      <c r="AL76" s="125">
        <v>230000</v>
      </c>
      <c r="AM76" s="125"/>
      <c r="AN76" s="125">
        <v>230000</v>
      </c>
      <c r="AO76" s="125"/>
      <c r="AP76" s="125">
        <v>230000</v>
      </c>
      <c r="AQ76" s="127">
        <f>AL76</f>
        <v>230000</v>
      </c>
      <c r="AR76" s="128">
        <f>IF(AP76&gt;0,AP76/AL76*100,"Not Avail.")</f>
        <v>100</v>
      </c>
      <c r="AS76" s="127">
        <f>AN76</f>
        <v>230000</v>
      </c>
      <c r="AT76" s="128">
        <f>IF(AL76&gt;0,AP76/AN76*100,"Not Avail.")</f>
        <v>100</v>
      </c>
      <c r="AU76" s="129">
        <f>IF($Z76="","",$Z76/$AT76*100)</f>
        <v>411.81</v>
      </c>
      <c r="AV76" s="129" t="str">
        <f>IF($AD76="",IF($AE76="","",($AD76+$AE76)),(($AD76+$AE76)/$AT76*100))</f>
        <v/>
      </c>
      <c r="AW76" s="129">
        <f>IF(AU76="","",SUM(AU76:AV76))</f>
        <v>411.81</v>
      </c>
      <c r="AX76" s="130">
        <f>IF(AU76="","",AA76-AU76)</f>
        <v>0</v>
      </c>
      <c r="AY76" s="130" t="str">
        <f>IF(AV76="","",(AF76+AG76)-AV76)</f>
        <v/>
      </c>
      <c r="AZ76" s="130">
        <f>IF(AI76&gt;0,AJ76-AW76,"New")</f>
        <v>0</v>
      </c>
      <c r="BA76" s="131">
        <f>G76</f>
        <v>39204</v>
      </c>
      <c r="BB76" s="132">
        <f>IF($G76&gt;0,($G76/$AP76),IF($H76&gt;0,(((43560/($H76/12))*$I76)/$AP76),0))</f>
        <v>0.17045217391304349</v>
      </c>
      <c r="BC76" s="133">
        <f>$AA76/(1/$BB76)</f>
        <v>70.193909739130433</v>
      </c>
      <c r="BD76" s="134">
        <f>(($AF76+$AG76)/(1/$BB76))</f>
        <v>0</v>
      </c>
      <c r="BE76" s="134">
        <f>BC76+BD76</f>
        <v>70.193909739130433</v>
      </c>
      <c r="BF76" s="134" t="str">
        <f>IF(BE76=L76,"yes","no")</f>
        <v>yes</v>
      </c>
      <c r="BG76" s="135">
        <f>IF(AN76="","",IF($G76&gt;0,($G76/AN76),IF($H76&gt;0,((((43560/($H76/12))*$I76)/$AN76)),0)))</f>
        <v>0.17045217391304349</v>
      </c>
      <c r="BH76" s="135">
        <f>IF($Z76="","",$Z76/(1/$BG76))</f>
        <v>70.193909739130433</v>
      </c>
      <c r="BI76" s="134">
        <f>(($AD76+$AE76)/(1/$BG76))</f>
        <v>0</v>
      </c>
      <c r="BJ76" s="136">
        <f>SUM(BH76:BI76)</f>
        <v>70.193909739130433</v>
      </c>
      <c r="BK76" s="119" t="str">
        <f>IF(K76=BJ76,"yes","no")</f>
        <v>yes</v>
      </c>
      <c r="BL76" s="135">
        <f>IF(BH76="","",IF(BH76=0,"",BC76-BH76))</f>
        <v>0</v>
      </c>
      <c r="BM76" s="135" t="str">
        <f>IF(BI76="","",IF(BI76=0,"",BD76-BI76))</f>
        <v/>
      </c>
      <c r="BN76" s="137">
        <f>IF(BL76="","",BE76-BJ76)</f>
        <v>0</v>
      </c>
      <c r="BO76" s="137">
        <f>S76-BN76</f>
        <v>0</v>
      </c>
      <c r="BP76" s="138">
        <f>Q76*(BA76/1000)</f>
        <v>70.193909739130433</v>
      </c>
    </row>
    <row r="77" spans="3:68" s="119" customFormat="1" ht="18" customHeight="1" x14ac:dyDescent="0.15">
      <c r="C77" s="156"/>
      <c r="D77" s="139" t="s">
        <v>140</v>
      </c>
      <c r="E77" s="140" t="s">
        <v>72</v>
      </c>
      <c r="F77" s="141" t="s">
        <v>100</v>
      </c>
      <c r="G77" s="142">
        <f>IF($K$8&gt;0,$K$8,$L$8)</f>
        <v>39204</v>
      </c>
      <c r="H77" s="143">
        <f>$K$12</f>
        <v>40</v>
      </c>
      <c r="I77" s="144">
        <f>$L$12</f>
        <v>3</v>
      </c>
      <c r="J77" s="140" t="s">
        <v>72</v>
      </c>
      <c r="K77" s="145">
        <f>BJ77</f>
        <v>66.742253217391308</v>
      </c>
      <c r="L77" s="146">
        <f>BE77</f>
        <v>64.851938608695662</v>
      </c>
      <c r="M77" s="147">
        <f>BH77</f>
        <v>66.742253217391308</v>
      </c>
      <c r="N77" s="148">
        <f>BC77</f>
        <v>64.851938608695662</v>
      </c>
      <c r="O77" s="149">
        <f>IF(S77="New","New",(N77/M77)-1)</f>
        <v>-2.832260700786593E-2</v>
      </c>
      <c r="P77" s="150">
        <f>(AI77/AN77)*1000</f>
        <v>1.7024347826086956</v>
      </c>
      <c r="Q77" s="151">
        <f>(AJ77/AP77)*1000</f>
        <v>1.6542173913043481</v>
      </c>
      <c r="R77" s="152" t="str">
        <f>IF(S77="New","New",IF(AY77="","",(Q77/P77)-1))</f>
        <v/>
      </c>
      <c r="S77" s="153">
        <f>IF(K77="","New",IF(K77=0,"New",L77-K77))</f>
        <v>-1.8903146086956468</v>
      </c>
      <c r="T77" s="154">
        <f>IF(S77="New","",S77/K77)</f>
        <v>-2.8322607007865892E-2</v>
      </c>
      <c r="V77" s="159" t="s">
        <v>72</v>
      </c>
      <c r="W77" s="120" t="s">
        <v>4</v>
      </c>
      <c r="Y77" s="160">
        <v>391.56</v>
      </c>
      <c r="Z77" s="160">
        <v>391.56</v>
      </c>
      <c r="AA77" s="220">
        <v>380.47</v>
      </c>
      <c r="AB77" s="161"/>
      <c r="AC77" s="160"/>
      <c r="AD77" s="161"/>
      <c r="AE77" s="160"/>
      <c r="AF77" s="161"/>
      <c r="AG77" s="160"/>
      <c r="AH77" s="124">
        <f>Y77+(AB77+AC77)</f>
        <v>391.56</v>
      </c>
      <c r="AI77" s="124">
        <f>Z77+(AD77+AE77)</f>
        <v>391.56</v>
      </c>
      <c r="AJ77" s="124">
        <f>AA77+(AF77+AG77)</f>
        <v>380.47</v>
      </c>
      <c r="AK77" s="125"/>
      <c r="AL77" s="125">
        <v>230000</v>
      </c>
      <c r="AM77" s="125"/>
      <c r="AN77" s="125">
        <v>230000</v>
      </c>
      <c r="AO77" s="125"/>
      <c r="AP77" s="125">
        <v>230000</v>
      </c>
      <c r="AQ77" s="127">
        <f>AL77</f>
        <v>230000</v>
      </c>
      <c r="AR77" s="128">
        <f>IF(AP77&gt;0,AP77/AL77*100,"Not Avail.")</f>
        <v>100</v>
      </c>
      <c r="AS77" s="127">
        <f>AN77</f>
        <v>230000</v>
      </c>
      <c r="AT77" s="128">
        <f>IF(AL77&gt;0,AP77/AN77*100,"Not Avail.")</f>
        <v>100</v>
      </c>
      <c r="AU77" s="129">
        <f>IF($Z77="","",$Z77/$AT77*100)</f>
        <v>391.56</v>
      </c>
      <c r="AV77" s="129" t="str">
        <f>IF($AD77="",IF($AE77="","",($AD77+$AE77)),(($AD77+$AE77)/$AT77*100))</f>
        <v/>
      </c>
      <c r="AW77" s="129">
        <f>IF(AU77="","",SUM(AU77:AV77))</f>
        <v>391.56</v>
      </c>
      <c r="AX77" s="130">
        <f>IF(AU77="","",AA77-AU77)</f>
        <v>-11.089999999999975</v>
      </c>
      <c r="AY77" s="130" t="str">
        <f>IF(AV77="","",(AF77+AG77)-AV77)</f>
        <v/>
      </c>
      <c r="AZ77" s="130">
        <f>IF(AI77&gt;0,AJ77-AW77,"New")</f>
        <v>-11.089999999999975</v>
      </c>
      <c r="BA77" s="131">
        <f>G77</f>
        <v>39204</v>
      </c>
      <c r="BB77" s="132">
        <f>IF($G77&gt;0,($G77/$AP77),IF($H77&gt;0,(((43560/($H77/12))*$I77)/$AP77),0))</f>
        <v>0.17045217391304349</v>
      </c>
      <c r="BC77" s="133">
        <f>$AA77/(1/$BB77)</f>
        <v>64.851938608695662</v>
      </c>
      <c r="BD77" s="134">
        <f>(($AF77+$AG77)/(1/$BB77))</f>
        <v>0</v>
      </c>
      <c r="BE77" s="134">
        <f>BC77+BD77</f>
        <v>64.851938608695662</v>
      </c>
      <c r="BF77" s="134" t="str">
        <f>IF(BE77=L77,"yes","no")</f>
        <v>yes</v>
      </c>
      <c r="BG77" s="135">
        <f>IF(AN77="","",IF($G77&gt;0,($G77/AN77),IF($H77&gt;0,((((43560/($H77/12))*$I77)/$AN77)),0)))</f>
        <v>0.17045217391304349</v>
      </c>
      <c r="BH77" s="135">
        <f>IF($Z77="","",$Z77/(1/$BG77))</f>
        <v>66.742253217391308</v>
      </c>
      <c r="BI77" s="134">
        <f>(($AD77+$AE77)/(1/$BG77))</f>
        <v>0</v>
      </c>
      <c r="BJ77" s="136">
        <f>SUM(BH77:BI77)</f>
        <v>66.742253217391308</v>
      </c>
      <c r="BK77" s="119" t="str">
        <f>IF(K77=BJ77,"yes","no")</f>
        <v>yes</v>
      </c>
      <c r="BL77" s="135">
        <f>IF(BH77="","",IF(BH77=0,"",BC77-BH77))</f>
        <v>-1.8903146086956468</v>
      </c>
      <c r="BM77" s="135" t="str">
        <f>IF(BI77="","",IF(BI77=0,"",BD77-BI77))</f>
        <v/>
      </c>
      <c r="BN77" s="137">
        <f>IF(BL77="","",BE77-BJ77)</f>
        <v>-1.8903146086956468</v>
      </c>
      <c r="BO77" s="137">
        <f>S77-BN77</f>
        <v>0</v>
      </c>
      <c r="BP77" s="138">
        <f>Q77*(BA77/1000)</f>
        <v>64.851938608695662</v>
      </c>
    </row>
    <row r="78" spans="3:68" s="119" customFormat="1" ht="18" customHeight="1" x14ac:dyDescent="0.15">
      <c r="C78" s="156"/>
      <c r="D78" s="139" t="s">
        <v>140</v>
      </c>
      <c r="E78" s="140" t="s">
        <v>110</v>
      </c>
      <c r="F78" s="141" t="s">
        <v>102</v>
      </c>
      <c r="G78" s="142">
        <f>IF($K$8&gt;0,$K$8,$L$8)</f>
        <v>39204</v>
      </c>
      <c r="H78" s="143">
        <f>$K$12</f>
        <v>40</v>
      </c>
      <c r="I78" s="144">
        <f>$L$12</f>
        <v>3</v>
      </c>
      <c r="J78" s="140" t="s">
        <v>110</v>
      </c>
      <c r="K78" s="145">
        <f>BJ78</f>
        <v>70.193909739130433</v>
      </c>
      <c r="L78" s="146">
        <f>BE78</f>
        <v>70.193909739130433</v>
      </c>
      <c r="M78" s="147">
        <f>BH78</f>
        <v>70.193909739130433</v>
      </c>
      <c r="N78" s="148">
        <f>BC78</f>
        <v>70.193909739130433</v>
      </c>
      <c r="O78" s="149">
        <f>IF(S78="New","New",(N78/M78)-1)</f>
        <v>0</v>
      </c>
      <c r="P78" s="150">
        <f>(AI78/AN78)*1000</f>
        <v>1.7904782608695651</v>
      </c>
      <c r="Q78" s="151">
        <f>(AJ78/AP78)*1000</f>
        <v>1.7904782608695651</v>
      </c>
      <c r="R78" s="152" t="str">
        <f>IF(S78="New","New",IF(AY78="","",(Q78/P78)-1))</f>
        <v/>
      </c>
      <c r="S78" s="153">
        <f>IF(K78="","New",IF(K78=0,"New",L78-K78))</f>
        <v>0</v>
      </c>
      <c r="T78" s="154">
        <f>IF(S78="New","",S78/K78)</f>
        <v>0</v>
      </c>
      <c r="V78" s="159" t="s">
        <v>110</v>
      </c>
      <c r="W78" s="120" t="s">
        <v>4</v>
      </c>
      <c r="Y78" s="160">
        <v>411.81</v>
      </c>
      <c r="Z78" s="160">
        <v>411.81</v>
      </c>
      <c r="AA78" s="161">
        <v>411.81</v>
      </c>
      <c r="AB78" s="161"/>
      <c r="AC78" s="160"/>
      <c r="AD78" s="161"/>
      <c r="AE78" s="160"/>
      <c r="AF78" s="161"/>
      <c r="AG78" s="160"/>
      <c r="AH78" s="124">
        <f>Y78+(AB78+AC78)</f>
        <v>411.81</v>
      </c>
      <c r="AI78" s="124">
        <f>Z78+(AD78+AE78)</f>
        <v>411.81</v>
      </c>
      <c r="AJ78" s="124">
        <f>AA78+(AF78+AG78)</f>
        <v>411.81</v>
      </c>
      <c r="AK78" s="125"/>
      <c r="AL78" s="125">
        <v>230000</v>
      </c>
      <c r="AM78" s="125"/>
      <c r="AN78" s="125">
        <v>230000</v>
      </c>
      <c r="AO78" s="125"/>
      <c r="AP78" s="125">
        <v>230000</v>
      </c>
      <c r="AQ78" s="127">
        <f>AL78</f>
        <v>230000</v>
      </c>
      <c r="AR78" s="128">
        <f>IF(AP78&gt;0,AP78/AL78*100,"Not Avail.")</f>
        <v>100</v>
      </c>
      <c r="AS78" s="127">
        <f>AN78</f>
        <v>230000</v>
      </c>
      <c r="AT78" s="128">
        <f>IF(AL78&gt;0,AP78/AN78*100,"Not Avail.")</f>
        <v>100</v>
      </c>
      <c r="AU78" s="129">
        <f>IF($Z78="","",$Z78/$AT78*100)</f>
        <v>411.81</v>
      </c>
      <c r="AV78" s="129" t="str">
        <f>IF($AD78="",IF($AE78="","",($AD78+$AE78)),(($AD78+$AE78)/$AT78*100))</f>
        <v/>
      </c>
      <c r="AW78" s="129">
        <f>IF(AU78="","",SUM(AU78:AV78))</f>
        <v>411.81</v>
      </c>
      <c r="AX78" s="130">
        <f>IF(AU78="","",AA78-AU78)</f>
        <v>0</v>
      </c>
      <c r="AY78" s="130" t="str">
        <f>IF(AV78="","",(AF78+AG78)-AV78)</f>
        <v/>
      </c>
      <c r="AZ78" s="130">
        <f>IF(AI78&gt;0,AJ78-AW78,"New")</f>
        <v>0</v>
      </c>
      <c r="BA78" s="131">
        <f>G78</f>
        <v>39204</v>
      </c>
      <c r="BB78" s="132">
        <f>IF($G78&gt;0,($G78/$AP78),IF($H78&gt;0,(((43560/($H78/12))*$I78)/$AP78),0))</f>
        <v>0.17045217391304349</v>
      </c>
      <c r="BC78" s="133">
        <f>$AA78/(1/$BB78)</f>
        <v>70.193909739130433</v>
      </c>
      <c r="BD78" s="134">
        <f>(($AF78+$AG78)/(1/$BB78))</f>
        <v>0</v>
      </c>
      <c r="BE78" s="134">
        <f>BC78+BD78</f>
        <v>70.193909739130433</v>
      </c>
      <c r="BF78" s="134" t="str">
        <f>IF(BE78=L78,"yes","no")</f>
        <v>yes</v>
      </c>
      <c r="BG78" s="135">
        <f>IF(AN78="","",IF($G78&gt;0,($G78/AN78),IF($H78&gt;0,((((43560/($H78/12))*$I78)/$AN78)),0)))</f>
        <v>0.17045217391304349</v>
      </c>
      <c r="BH78" s="135">
        <f>IF($Z78="","",$Z78/(1/$BG78))</f>
        <v>70.193909739130433</v>
      </c>
      <c r="BI78" s="134">
        <f>(($AD78+$AE78)/(1/$BG78))</f>
        <v>0</v>
      </c>
      <c r="BJ78" s="136">
        <f>SUM(BH78:BI78)</f>
        <v>70.193909739130433</v>
      </c>
      <c r="BK78" s="119" t="str">
        <f>IF(K78=BJ78,"yes","no")</f>
        <v>yes</v>
      </c>
      <c r="BL78" s="135">
        <f>IF(BH78="","",IF(BH78=0,"",BC78-BH78))</f>
        <v>0</v>
      </c>
      <c r="BM78" s="135" t="str">
        <f>IF(BI78="","",IF(BI78=0,"",BD78-BI78))</f>
        <v/>
      </c>
      <c r="BN78" s="137">
        <f>IF(BL78="","",BE78-BJ78)</f>
        <v>0</v>
      </c>
      <c r="BO78" s="137">
        <f>S78-BN78</f>
        <v>0</v>
      </c>
      <c r="BP78" s="138">
        <f>Q78*(BA78/1000)</f>
        <v>70.193909739130433</v>
      </c>
    </row>
    <row r="79" spans="3:68" s="119" customFormat="1" ht="18" customHeight="1" x14ac:dyDescent="0.15">
      <c r="C79" s="156"/>
      <c r="D79" s="139" t="s">
        <v>140</v>
      </c>
      <c r="E79" s="140" t="s">
        <v>87</v>
      </c>
      <c r="F79" s="141" t="s">
        <v>106</v>
      </c>
      <c r="G79" s="142">
        <f>IF($K$8&gt;0,$K$8,$L$8)</f>
        <v>39204</v>
      </c>
      <c r="H79" s="143">
        <f>$K$12</f>
        <v>40</v>
      </c>
      <c r="I79" s="144">
        <f>$L$12</f>
        <v>3</v>
      </c>
      <c r="J79" s="140" t="s">
        <v>87</v>
      </c>
      <c r="K79" s="145">
        <f>BJ79</f>
        <v>50.868042260869565</v>
      </c>
      <c r="L79" s="146">
        <f>BE79</f>
        <v>54.277085739130435</v>
      </c>
      <c r="M79" s="147">
        <f>BH79</f>
        <v>50.868042260869565</v>
      </c>
      <c r="N79" s="148">
        <f>BC79</f>
        <v>54.277085739130435</v>
      </c>
      <c r="O79" s="149">
        <f>IF(S79="New","New",(N79/M79)-1)</f>
        <v>6.7017391012967886E-2</v>
      </c>
      <c r="P79" s="150">
        <f>(AI79/AN79)*1000</f>
        <v>1.2975217391304348</v>
      </c>
      <c r="Q79" s="151">
        <f>(AJ79/AP79)*1000</f>
        <v>1.3844782608695654</v>
      </c>
      <c r="R79" s="152" t="str">
        <f>IF(S79="New","New",IF(AY79="","",(Q79/P79)-1))</f>
        <v/>
      </c>
      <c r="S79" s="153">
        <f>IF(K79="","New",IF(K79=0,"New",L79-K79))</f>
        <v>3.4090434782608696</v>
      </c>
      <c r="T79" s="154">
        <f>IF(S79="New","",S79/K79)</f>
        <v>6.7017391012967872E-2</v>
      </c>
      <c r="V79" s="159" t="s">
        <v>87</v>
      </c>
      <c r="W79" s="120" t="s">
        <v>4</v>
      </c>
      <c r="Y79" s="160">
        <v>298.43</v>
      </c>
      <c r="Z79" s="160">
        <v>298.43</v>
      </c>
      <c r="AA79" s="220">
        <v>318.43</v>
      </c>
      <c r="AB79" s="161"/>
      <c r="AC79" s="160"/>
      <c r="AD79" s="161"/>
      <c r="AE79" s="160"/>
      <c r="AF79" s="161"/>
      <c r="AG79" s="160"/>
      <c r="AH79" s="124">
        <f>Y79+(AB79+AC79)</f>
        <v>298.43</v>
      </c>
      <c r="AI79" s="124">
        <f>Z79+(AD79+AE79)</f>
        <v>298.43</v>
      </c>
      <c r="AJ79" s="124">
        <f>AA79+(AF79+AG79)</f>
        <v>318.43</v>
      </c>
      <c r="AK79" s="125"/>
      <c r="AL79" s="125">
        <v>230000</v>
      </c>
      <c r="AM79" s="125"/>
      <c r="AN79" s="125">
        <v>230000</v>
      </c>
      <c r="AO79" s="125"/>
      <c r="AP79" s="125">
        <v>230000</v>
      </c>
      <c r="AQ79" s="127">
        <f>AL79</f>
        <v>230000</v>
      </c>
      <c r="AR79" s="128">
        <f>IF(AP79&gt;0,AP79/AL79*100,"Not Avail.")</f>
        <v>100</v>
      </c>
      <c r="AS79" s="127">
        <f>AN79</f>
        <v>230000</v>
      </c>
      <c r="AT79" s="128">
        <f>IF(AL79&gt;0,AP79/AN79*100,"Not Avail.")</f>
        <v>100</v>
      </c>
      <c r="AU79" s="129">
        <f>IF($Z79="","",$Z79/$AT79*100)</f>
        <v>298.43</v>
      </c>
      <c r="AV79" s="129" t="str">
        <f>IF($AD79="",IF($AE79="","",($AD79+$AE79)),(($AD79+$AE79)/$AT79*100))</f>
        <v/>
      </c>
      <c r="AW79" s="129">
        <f>IF(AU79="","",SUM(AU79:AV79))</f>
        <v>298.43</v>
      </c>
      <c r="AX79" s="130">
        <f>IF(AU79="","",AA79-AU79)</f>
        <v>20</v>
      </c>
      <c r="AY79" s="130" t="str">
        <f>IF(AV79="","",(AF79+AG79)-AV79)</f>
        <v/>
      </c>
      <c r="AZ79" s="130">
        <f>IF(AI79&gt;0,AJ79-AW79,"New")</f>
        <v>20</v>
      </c>
      <c r="BA79" s="131">
        <f>G79</f>
        <v>39204</v>
      </c>
      <c r="BB79" s="132">
        <f>IF($G79&gt;0,($G79/$AP79),IF($H79&gt;0,(((43560/($H79/12))*$I79)/$AP79),0))</f>
        <v>0.17045217391304349</v>
      </c>
      <c r="BC79" s="133">
        <f>$AA79/(1/$BB79)</f>
        <v>54.277085739130435</v>
      </c>
      <c r="BD79" s="134">
        <f>(($AF79+$AG79)/(1/$BB79))</f>
        <v>0</v>
      </c>
      <c r="BE79" s="134">
        <f>BC79+BD79</f>
        <v>54.277085739130435</v>
      </c>
      <c r="BF79" s="134" t="str">
        <f>IF(BE79=L79,"yes","no")</f>
        <v>yes</v>
      </c>
      <c r="BG79" s="135">
        <f>IF(AN79="","",IF($G79&gt;0,($G79/AN79),IF($H79&gt;0,((((43560/($H79/12))*$I79)/$AN79)),0)))</f>
        <v>0.17045217391304349</v>
      </c>
      <c r="BH79" s="135">
        <f>IF($Z79="","",$Z79/(1/$BG79))</f>
        <v>50.868042260869565</v>
      </c>
      <c r="BI79" s="134">
        <f>(($AD79+$AE79)/(1/$BG79))</f>
        <v>0</v>
      </c>
      <c r="BJ79" s="136">
        <f>SUM(BH79:BI79)</f>
        <v>50.868042260869565</v>
      </c>
      <c r="BK79" s="119" t="str">
        <f>IF(K79=BJ79,"yes","no")</f>
        <v>yes</v>
      </c>
      <c r="BL79" s="135">
        <f>IF(BH79="","",IF(BH79=0,"",BC79-BH79))</f>
        <v>3.4090434782608696</v>
      </c>
      <c r="BM79" s="135" t="str">
        <f>IF(BI79="","",IF(BI79=0,"",BD79-BI79))</f>
        <v/>
      </c>
      <c r="BN79" s="137">
        <f>IF(BL79="","",BE79-BJ79)</f>
        <v>3.4090434782608696</v>
      </c>
      <c r="BO79" s="137">
        <f>S79-BN79</f>
        <v>0</v>
      </c>
      <c r="BP79" s="138">
        <f>Q79*(BA79/1000)</f>
        <v>54.277085739130442</v>
      </c>
    </row>
    <row r="80" spans="3:68" s="119" customFormat="1" ht="18" customHeight="1" x14ac:dyDescent="0.15">
      <c r="C80" s="156"/>
      <c r="D80" s="139" t="s">
        <v>140</v>
      </c>
      <c r="E80" s="140" t="s">
        <v>110</v>
      </c>
      <c r="F80" s="141" t="s">
        <v>103</v>
      </c>
      <c r="G80" s="142">
        <f>IF($K$8&gt;0,$K$8,$L$8)</f>
        <v>39204</v>
      </c>
      <c r="H80" s="143">
        <f>$K$12</f>
        <v>40</v>
      </c>
      <c r="I80" s="144">
        <f>$L$12</f>
        <v>3</v>
      </c>
      <c r="J80" s="140" t="s">
        <v>110</v>
      </c>
      <c r="K80" s="145">
        <f>BJ80</f>
        <v>64.851938608695662</v>
      </c>
      <c r="L80" s="146">
        <f>BE80</f>
        <v>64.851938608695662</v>
      </c>
      <c r="M80" s="147">
        <f>BH80</f>
        <v>64.851938608695662</v>
      </c>
      <c r="N80" s="148">
        <f>BC80</f>
        <v>64.851938608695662</v>
      </c>
      <c r="O80" s="149">
        <f>IF(S80="New","New",(N80/M80)-1)</f>
        <v>0</v>
      </c>
      <c r="P80" s="150">
        <f>(AI80/AN80)*1000</f>
        <v>1.6542173913043481</v>
      </c>
      <c r="Q80" s="151">
        <f>(AJ80/AP80)*1000</f>
        <v>1.6542173913043481</v>
      </c>
      <c r="R80" s="152" t="str">
        <f>IF(S80="New","New",IF(AY80="","",(Q80/P80)-1))</f>
        <v/>
      </c>
      <c r="S80" s="153">
        <f>IF(K80="","New",IF(K80=0,"New",L80-K80))</f>
        <v>0</v>
      </c>
      <c r="T80" s="154">
        <f>IF(S80="New","",S80/K80)</f>
        <v>0</v>
      </c>
      <c r="V80" s="159" t="s">
        <v>110</v>
      </c>
      <c r="W80" s="120" t="s">
        <v>4</v>
      </c>
      <c r="Y80" s="160">
        <v>380.47</v>
      </c>
      <c r="Z80" s="160">
        <v>380.47</v>
      </c>
      <c r="AA80" s="220">
        <v>380.47</v>
      </c>
      <c r="AB80" s="161"/>
      <c r="AC80" s="160"/>
      <c r="AD80" s="161"/>
      <c r="AE80" s="160"/>
      <c r="AF80" s="161"/>
      <c r="AG80" s="160"/>
      <c r="AH80" s="124">
        <f>Y80+(AB80+AC80)</f>
        <v>380.47</v>
      </c>
      <c r="AI80" s="124">
        <f>Z80+(AD80+AE80)</f>
        <v>380.47</v>
      </c>
      <c r="AJ80" s="124">
        <f>AA80+(AF80+AG80)</f>
        <v>380.47</v>
      </c>
      <c r="AK80" s="125"/>
      <c r="AL80" s="125">
        <v>230000</v>
      </c>
      <c r="AM80" s="125"/>
      <c r="AN80" s="125">
        <v>230000</v>
      </c>
      <c r="AO80" s="125"/>
      <c r="AP80" s="125">
        <v>230000</v>
      </c>
      <c r="AQ80" s="127">
        <f>AL80</f>
        <v>230000</v>
      </c>
      <c r="AR80" s="128">
        <f>IF(AP80&gt;0,AP80/AL80*100,"Not Avail.")</f>
        <v>100</v>
      </c>
      <c r="AS80" s="127">
        <f>AN80</f>
        <v>230000</v>
      </c>
      <c r="AT80" s="128">
        <f>IF(AL80&gt;0,AP80/AN80*100,"Not Avail.")</f>
        <v>100</v>
      </c>
      <c r="AU80" s="129">
        <f>IF($Z80="","",$Z80/$AT80*100)</f>
        <v>380.47</v>
      </c>
      <c r="AV80" s="129" t="str">
        <f>IF($AD80="",IF($AE80="","",($AD80+$AE80)),(($AD80+$AE80)/$AT80*100))</f>
        <v/>
      </c>
      <c r="AW80" s="129">
        <f>IF(AU80="","",SUM(AU80:AV80))</f>
        <v>380.47</v>
      </c>
      <c r="AX80" s="130">
        <f>IF(AU80="","",AA80-AU80)</f>
        <v>0</v>
      </c>
      <c r="AY80" s="130" t="str">
        <f>IF(AV80="","",(AF80+AG80)-AV80)</f>
        <v/>
      </c>
      <c r="AZ80" s="130">
        <f>IF(AI80&gt;0,AJ80-AW80,"New")</f>
        <v>0</v>
      </c>
      <c r="BA80" s="131">
        <f>G80</f>
        <v>39204</v>
      </c>
      <c r="BB80" s="132">
        <f>IF($G80&gt;0,($G80/$AP80),IF($H80&gt;0,(((43560/($H80/12))*$I80)/$AP80),0))</f>
        <v>0.17045217391304349</v>
      </c>
      <c r="BC80" s="133">
        <f>$AA80/(1/$BB80)</f>
        <v>64.851938608695662</v>
      </c>
      <c r="BD80" s="134">
        <f>(($AF80+$AG80)/(1/$BB80))</f>
        <v>0</v>
      </c>
      <c r="BE80" s="134">
        <f>BC80+BD80</f>
        <v>64.851938608695662</v>
      </c>
      <c r="BF80" s="134" t="str">
        <f>IF(BE80=L80,"yes","no")</f>
        <v>yes</v>
      </c>
      <c r="BG80" s="135">
        <f>IF(AN80="","",IF($G80&gt;0,($G80/AN80),IF($H80&gt;0,((((43560/($H80/12))*$I80)/$AN80)),0)))</f>
        <v>0.17045217391304349</v>
      </c>
      <c r="BH80" s="135">
        <f>IF($Z80="","",$Z80/(1/$BG80))</f>
        <v>64.851938608695662</v>
      </c>
      <c r="BI80" s="134">
        <f>(($AD80+$AE80)/(1/$BG80))</f>
        <v>0</v>
      </c>
      <c r="BJ80" s="136">
        <f>SUM(BH80:BI80)</f>
        <v>64.851938608695662</v>
      </c>
      <c r="BK80" s="119" t="str">
        <f>IF(K80=BJ80,"yes","no")</f>
        <v>yes</v>
      </c>
      <c r="BL80" s="135">
        <f>IF(BH80="","",IF(BH80=0,"",BC80-BH80))</f>
        <v>0</v>
      </c>
      <c r="BM80" s="135" t="str">
        <f>IF(BI80="","",IF(BI80=0,"",BD80-BI80))</f>
        <v/>
      </c>
      <c r="BN80" s="137">
        <f>IF(BL80="","",BE80-BJ80)</f>
        <v>0</v>
      </c>
      <c r="BO80" s="137">
        <f>S80-BN80</f>
        <v>0</v>
      </c>
      <c r="BP80" s="138">
        <f>Q80*(BA80/1000)</f>
        <v>64.851938608695662</v>
      </c>
    </row>
    <row r="81" spans="3:68" s="119" customFormat="1" ht="18" customHeight="1" x14ac:dyDescent="0.15">
      <c r="C81" s="156"/>
      <c r="D81" s="139" t="s">
        <v>140</v>
      </c>
      <c r="E81" s="140" t="s">
        <v>110</v>
      </c>
      <c r="F81" s="141" t="s">
        <v>104</v>
      </c>
      <c r="G81" s="142">
        <f>IF($K$8&gt;0,$K$8,$L$8)</f>
        <v>39204</v>
      </c>
      <c r="H81" s="143">
        <f>$K$12</f>
        <v>40</v>
      </c>
      <c r="I81" s="144">
        <f>$L$12</f>
        <v>3</v>
      </c>
      <c r="J81" s="140" t="s">
        <v>110</v>
      </c>
      <c r="K81" s="145">
        <f>BJ81</f>
        <v>70.193909739130433</v>
      </c>
      <c r="L81" s="146">
        <f>BE81</f>
        <v>70.193909739130433</v>
      </c>
      <c r="M81" s="147">
        <f>BH81</f>
        <v>70.193909739130433</v>
      </c>
      <c r="N81" s="148">
        <f>BC81</f>
        <v>70.193909739130433</v>
      </c>
      <c r="O81" s="149">
        <f>IF(S81="New","New",(N81/M81)-1)</f>
        <v>0</v>
      </c>
      <c r="P81" s="150">
        <f>(AI81/AN81)*1000</f>
        <v>1.7904782608695651</v>
      </c>
      <c r="Q81" s="151">
        <f>(AJ81/AP81)*1000</f>
        <v>1.7904782608695651</v>
      </c>
      <c r="R81" s="152" t="str">
        <f>IF(S81="New","New",IF(AY81="","",(Q81/P81)-1))</f>
        <v/>
      </c>
      <c r="S81" s="153">
        <f>IF(K81="","New",IF(K81=0,"New",L81-K81))</f>
        <v>0</v>
      </c>
      <c r="T81" s="154">
        <f>IF(S81="New","",S81/K81)</f>
        <v>0</v>
      </c>
      <c r="V81" s="159" t="s">
        <v>110</v>
      </c>
      <c r="W81" s="120" t="s">
        <v>4</v>
      </c>
      <c r="Y81" s="160">
        <v>411.81</v>
      </c>
      <c r="Z81" s="160">
        <v>411.81</v>
      </c>
      <c r="AA81" s="161">
        <v>411.81</v>
      </c>
      <c r="AB81" s="161"/>
      <c r="AC81" s="160"/>
      <c r="AD81" s="161"/>
      <c r="AE81" s="160"/>
      <c r="AF81" s="161"/>
      <c r="AG81" s="160"/>
      <c r="AH81" s="124">
        <f>Y81+(AB81+AC81)</f>
        <v>411.81</v>
      </c>
      <c r="AI81" s="124">
        <f>Z81+(AD81+AE81)</f>
        <v>411.81</v>
      </c>
      <c r="AJ81" s="124">
        <f>AA81+(AF81+AG81)</f>
        <v>411.81</v>
      </c>
      <c r="AK81" s="125"/>
      <c r="AL81" s="125">
        <v>230000</v>
      </c>
      <c r="AM81" s="125"/>
      <c r="AN81" s="125">
        <v>230000</v>
      </c>
      <c r="AO81" s="125"/>
      <c r="AP81" s="125">
        <v>230000</v>
      </c>
      <c r="AQ81" s="127">
        <f>AL81</f>
        <v>230000</v>
      </c>
      <c r="AR81" s="128">
        <f>IF(AP81&gt;0,AP81/AL81*100,"Not Avail.")</f>
        <v>100</v>
      </c>
      <c r="AS81" s="127">
        <f>AN81</f>
        <v>230000</v>
      </c>
      <c r="AT81" s="128">
        <f>IF(AL81&gt;0,AP81/AN81*100,"Not Avail.")</f>
        <v>100</v>
      </c>
      <c r="AU81" s="129">
        <f>IF($Z81="","",$Z81/$AT81*100)</f>
        <v>411.81</v>
      </c>
      <c r="AV81" s="129" t="str">
        <f>IF($AD81="",IF($AE81="","",($AD81+$AE81)),(($AD81+$AE81)/$AT81*100))</f>
        <v/>
      </c>
      <c r="AW81" s="129">
        <f>IF(AU81="","",SUM(AU81:AV81))</f>
        <v>411.81</v>
      </c>
      <c r="AX81" s="130">
        <f>IF(AU81="","",AA81-AU81)</f>
        <v>0</v>
      </c>
      <c r="AY81" s="130" t="str">
        <f>IF(AV81="","",(AF81+AG81)-AV81)</f>
        <v/>
      </c>
      <c r="AZ81" s="130">
        <f>IF(AI81&gt;0,AJ81-AW81,"New")</f>
        <v>0</v>
      </c>
      <c r="BA81" s="131">
        <f>G81</f>
        <v>39204</v>
      </c>
      <c r="BB81" s="132">
        <f>IF($G81&gt;0,($G81/$AP81),IF($H81&gt;0,(((43560/($H81/12))*$I81)/$AP81),0))</f>
        <v>0.17045217391304349</v>
      </c>
      <c r="BC81" s="133">
        <f>$AA81/(1/$BB81)</f>
        <v>70.193909739130433</v>
      </c>
      <c r="BD81" s="134">
        <f>(($AF81+$AG81)/(1/$BB81))</f>
        <v>0</v>
      </c>
      <c r="BE81" s="134">
        <f>BC81+BD81</f>
        <v>70.193909739130433</v>
      </c>
      <c r="BF81" s="134" t="str">
        <f>IF(BE81=L81,"yes","no")</f>
        <v>yes</v>
      </c>
      <c r="BG81" s="135">
        <f>IF(AN81="","",IF($G81&gt;0,($G81/AN81),IF($H81&gt;0,((((43560/($H81/12))*$I81)/$AN81)),0)))</f>
        <v>0.17045217391304349</v>
      </c>
      <c r="BH81" s="135">
        <f>IF($Z81="","",$Z81/(1/$BG81))</f>
        <v>70.193909739130433</v>
      </c>
      <c r="BI81" s="134">
        <f>(($AD81+$AE81)/(1/$BG81))</f>
        <v>0</v>
      </c>
      <c r="BJ81" s="136">
        <f>SUM(BH81:BI81)</f>
        <v>70.193909739130433</v>
      </c>
      <c r="BK81" s="119" t="str">
        <f>IF(K81=BJ81,"yes","no")</f>
        <v>yes</v>
      </c>
      <c r="BL81" s="135">
        <f>IF(BH81="","",IF(BH81=0,"",BC81-BH81))</f>
        <v>0</v>
      </c>
      <c r="BM81" s="135" t="str">
        <f>IF(BI81="","",IF(BI81=0,"",BD81-BI81))</f>
        <v/>
      </c>
      <c r="BN81" s="137">
        <f>IF(BL81="","",BE81-BJ81)</f>
        <v>0</v>
      </c>
      <c r="BO81" s="137">
        <f>S81-BN81</f>
        <v>0</v>
      </c>
      <c r="BP81" s="138">
        <f>Q81*(BA81/1000)</f>
        <v>70.193909739130433</v>
      </c>
    </row>
    <row r="82" spans="3:68" s="119" customFormat="1" ht="18" customHeight="1" x14ac:dyDescent="0.15">
      <c r="C82" s="156"/>
      <c r="D82" s="139" t="s">
        <v>140</v>
      </c>
      <c r="E82" s="140" t="s">
        <v>110</v>
      </c>
      <c r="F82" s="141" t="s">
        <v>105</v>
      </c>
      <c r="G82" s="142">
        <f>IF($K$8&gt;0,$K$8,$L$8)</f>
        <v>39204</v>
      </c>
      <c r="H82" s="143">
        <f>$K$12</f>
        <v>40</v>
      </c>
      <c r="I82" s="144">
        <f>$L$12</f>
        <v>3</v>
      </c>
      <c r="J82" s="140" t="s">
        <v>110</v>
      </c>
      <c r="K82" s="145">
        <f>BJ82</f>
        <v>64.851938608695662</v>
      </c>
      <c r="L82" s="146">
        <f>BE82</f>
        <v>64.851938608695662</v>
      </c>
      <c r="M82" s="147">
        <f>BH82</f>
        <v>64.851938608695662</v>
      </c>
      <c r="N82" s="148">
        <f>BC82</f>
        <v>64.851938608695662</v>
      </c>
      <c r="O82" s="149">
        <f>IF(S82="New","New",(N82/M82)-1)</f>
        <v>0</v>
      </c>
      <c r="P82" s="150">
        <f>(AI82/AN82)*1000</f>
        <v>1.6542173913043481</v>
      </c>
      <c r="Q82" s="151">
        <f>(AJ82/AP82)*1000</f>
        <v>1.6542173913043481</v>
      </c>
      <c r="R82" s="152" t="str">
        <f>IF(S82="New","New",IF(AY82="","",(Q82/P82)-1))</f>
        <v/>
      </c>
      <c r="S82" s="153">
        <f>IF(K82="","New",IF(K82=0,"New",L82-K82))</f>
        <v>0</v>
      </c>
      <c r="T82" s="154">
        <f>IF(S82="New","",S82/K82)</f>
        <v>0</v>
      </c>
      <c r="V82" s="159" t="s">
        <v>110</v>
      </c>
      <c r="W82" s="120" t="s">
        <v>4</v>
      </c>
      <c r="Y82" s="160">
        <v>380.47</v>
      </c>
      <c r="Z82" s="160">
        <v>380.47</v>
      </c>
      <c r="AA82" s="220">
        <v>380.47</v>
      </c>
      <c r="AB82" s="161"/>
      <c r="AC82" s="160"/>
      <c r="AD82" s="161"/>
      <c r="AE82" s="160"/>
      <c r="AF82" s="161"/>
      <c r="AG82" s="160"/>
      <c r="AH82" s="124">
        <f>Y82+(AB82+AC82)</f>
        <v>380.47</v>
      </c>
      <c r="AI82" s="124">
        <f>Z82+(AD82+AE82)</f>
        <v>380.47</v>
      </c>
      <c r="AJ82" s="124">
        <f>AA82+(AF82+AG82)</f>
        <v>380.47</v>
      </c>
      <c r="AK82" s="125"/>
      <c r="AL82" s="125">
        <v>230000</v>
      </c>
      <c r="AM82" s="125"/>
      <c r="AN82" s="125">
        <v>230000</v>
      </c>
      <c r="AO82" s="125"/>
      <c r="AP82" s="125">
        <v>230000</v>
      </c>
      <c r="AQ82" s="127">
        <f>AL82</f>
        <v>230000</v>
      </c>
      <c r="AR82" s="128">
        <f>IF(AP82&gt;0,AP82/AL82*100,"Not Avail.")</f>
        <v>100</v>
      </c>
      <c r="AS82" s="127">
        <f>AN82</f>
        <v>230000</v>
      </c>
      <c r="AT82" s="128">
        <f>IF(AL82&gt;0,AP82/AN82*100,"Not Avail.")</f>
        <v>100</v>
      </c>
      <c r="AU82" s="129">
        <f>IF($Z82="","",$Z82/$AT82*100)</f>
        <v>380.47</v>
      </c>
      <c r="AV82" s="129" t="str">
        <f>IF($AD82="",IF($AE82="","",($AD82+$AE82)),(($AD82+$AE82)/$AT82*100))</f>
        <v/>
      </c>
      <c r="AW82" s="129">
        <f>IF(AU82="","",SUM(AU82:AV82))</f>
        <v>380.47</v>
      </c>
      <c r="AX82" s="130">
        <f>IF(AU82="","",AA82-AU82)</f>
        <v>0</v>
      </c>
      <c r="AY82" s="130" t="str">
        <f>IF(AV82="","",(AF82+AG82)-AV82)</f>
        <v/>
      </c>
      <c r="AZ82" s="130">
        <f>IF(AI82&gt;0,AJ82-AW82,"New")</f>
        <v>0</v>
      </c>
      <c r="BA82" s="131">
        <f>G82</f>
        <v>39204</v>
      </c>
      <c r="BB82" s="132">
        <f>IF($G82&gt;0,($G82/$AP82),IF($H82&gt;0,(((43560/($H82/12))*$I82)/$AP82),0))</f>
        <v>0.17045217391304349</v>
      </c>
      <c r="BC82" s="133">
        <f>$AA82/(1/$BB82)</f>
        <v>64.851938608695662</v>
      </c>
      <c r="BD82" s="134">
        <f>(($AF82+$AG82)/(1/$BB82))</f>
        <v>0</v>
      </c>
      <c r="BE82" s="134">
        <f>BC82+BD82</f>
        <v>64.851938608695662</v>
      </c>
      <c r="BF82" s="134" t="str">
        <f>IF(BE82=L82,"yes","no")</f>
        <v>yes</v>
      </c>
      <c r="BG82" s="135">
        <f>IF(AN82="","",IF($G82&gt;0,($G82/AN82),IF($H82&gt;0,((((43560/($H82/12))*$I82)/$AN82)),0)))</f>
        <v>0.17045217391304349</v>
      </c>
      <c r="BH82" s="135">
        <f>IF($Z82="","",$Z82/(1/$BG82))</f>
        <v>64.851938608695662</v>
      </c>
      <c r="BI82" s="134">
        <f>(($AD82+$AE82)/(1/$BG82))</f>
        <v>0</v>
      </c>
      <c r="BJ82" s="136">
        <f>SUM(BH82:BI82)</f>
        <v>64.851938608695662</v>
      </c>
      <c r="BK82" s="119" t="str">
        <f>IF(K82=BJ82,"yes","no")</f>
        <v>yes</v>
      </c>
      <c r="BL82" s="135">
        <f>IF(BH82="","",IF(BH82=0,"",BC82-BH82))</f>
        <v>0</v>
      </c>
      <c r="BM82" s="135" t="str">
        <f>IF(BI82="","",IF(BI82=0,"",BD82-BI82))</f>
        <v/>
      </c>
      <c r="BN82" s="137">
        <f>IF(BL82="","",BE82-BJ82)</f>
        <v>0</v>
      </c>
      <c r="BO82" s="137">
        <f>S82-BN82</f>
        <v>0</v>
      </c>
      <c r="BP82" s="138">
        <f>Q82*(BA82/1000)</f>
        <v>64.851938608695662</v>
      </c>
    </row>
    <row r="83" spans="3:68" s="119" customFormat="1" ht="18" customHeight="1" x14ac:dyDescent="0.15">
      <c r="C83" s="156"/>
      <c r="D83" s="139" t="s">
        <v>140</v>
      </c>
      <c r="E83" s="140" t="s">
        <v>110</v>
      </c>
      <c r="F83" s="141" t="s">
        <v>125</v>
      </c>
      <c r="G83" s="142">
        <f>IF($K$8&gt;0,$K$8,$L$8)</f>
        <v>39204</v>
      </c>
      <c r="H83" s="143">
        <f>$K$12</f>
        <v>40</v>
      </c>
      <c r="I83" s="144">
        <f>$L$12</f>
        <v>3</v>
      </c>
      <c r="J83" s="140" t="s">
        <v>110</v>
      </c>
      <c r="K83" s="145">
        <f>BJ83</f>
        <v>69.360398608695647</v>
      </c>
      <c r="L83" s="146">
        <f>BE83</f>
        <v>70.193909739130433</v>
      </c>
      <c r="M83" s="147">
        <f>BH83</f>
        <v>69.360398608695647</v>
      </c>
      <c r="N83" s="148">
        <f>BC83</f>
        <v>70.193909739130433</v>
      </c>
      <c r="O83" s="149">
        <f>IF(S83="New","New",(N83/M83)-1)</f>
        <v>1.2017104099085962E-2</v>
      </c>
      <c r="P83" s="150">
        <f>(AI83/AN83)*1000</f>
        <v>1.7692173913043479</v>
      </c>
      <c r="Q83" s="151">
        <f>(AJ83/AP83)*1000</f>
        <v>1.7904782608695651</v>
      </c>
      <c r="R83" s="152" t="str">
        <f>IF(S83="New","New",IF(AY83="","",(Q83/P83)-1))</f>
        <v/>
      </c>
      <c r="S83" s="153">
        <f>IF(K83="","New",IF(K83=0,"New",L83-K83))</f>
        <v>0.8335111304347862</v>
      </c>
      <c r="T83" s="154">
        <f>IF(S83="New","",S83/K83)</f>
        <v>1.2017104099085869E-2</v>
      </c>
      <c r="V83" s="159" t="s">
        <v>110</v>
      </c>
      <c r="W83" s="120" t="s">
        <v>4</v>
      </c>
      <c r="Y83" s="160">
        <v>406.92</v>
      </c>
      <c r="Z83" s="160">
        <v>406.92</v>
      </c>
      <c r="AA83" s="161">
        <v>411.81</v>
      </c>
      <c r="AB83" s="161"/>
      <c r="AC83" s="160"/>
      <c r="AD83" s="161"/>
      <c r="AE83" s="160"/>
      <c r="AF83" s="161"/>
      <c r="AG83" s="160"/>
      <c r="AH83" s="124">
        <f>Y83+(AB83+AC83)</f>
        <v>406.92</v>
      </c>
      <c r="AI83" s="124">
        <f>Z83+(AD83+AE83)</f>
        <v>406.92</v>
      </c>
      <c r="AJ83" s="124">
        <f>AA83+(AF83+AG83)</f>
        <v>411.81</v>
      </c>
      <c r="AK83" s="125"/>
      <c r="AL83" s="125">
        <v>230000</v>
      </c>
      <c r="AM83" s="125"/>
      <c r="AN83" s="125">
        <v>230000</v>
      </c>
      <c r="AO83" s="125"/>
      <c r="AP83" s="125">
        <v>230000</v>
      </c>
      <c r="AQ83" s="127">
        <f>AL83</f>
        <v>230000</v>
      </c>
      <c r="AR83" s="128">
        <f>IF(AP83&gt;0,AP83/AL83*100,"Not Avail.")</f>
        <v>100</v>
      </c>
      <c r="AS83" s="127">
        <f>AN83</f>
        <v>230000</v>
      </c>
      <c r="AT83" s="128">
        <f>IF(AL83&gt;0,AP83/AN83*100,"Not Avail.")</f>
        <v>100</v>
      </c>
      <c r="AU83" s="129">
        <f>IF($Z83="","",$Z83/$AT83*100)</f>
        <v>406.92</v>
      </c>
      <c r="AV83" s="129" t="str">
        <f>IF($AD83="",IF($AE83="","",($AD83+$AE83)),(($AD83+$AE83)/$AT83*100))</f>
        <v/>
      </c>
      <c r="AW83" s="129">
        <f>IF(AU83="","",SUM(AU83:AV83))</f>
        <v>406.92</v>
      </c>
      <c r="AX83" s="130">
        <f>IF(AU83="","",AA83-AU83)</f>
        <v>4.8899999999999864</v>
      </c>
      <c r="AY83" s="130" t="str">
        <f>IF(AV83="","",(AF83+AG83)-AV83)</f>
        <v/>
      </c>
      <c r="AZ83" s="130">
        <f>IF(AI83&gt;0,AJ83-AW83,"New")</f>
        <v>4.8899999999999864</v>
      </c>
      <c r="BA83" s="131">
        <f>G83</f>
        <v>39204</v>
      </c>
      <c r="BB83" s="132">
        <f>IF($G83&gt;0,($G83/$AP83),IF($H83&gt;0,(((43560/($H83/12))*$I83)/$AP83),0))</f>
        <v>0.17045217391304349</v>
      </c>
      <c r="BC83" s="133">
        <f>$AA83/(1/$BB83)</f>
        <v>70.193909739130433</v>
      </c>
      <c r="BD83" s="134">
        <f>(($AF83+$AG83)/(1/$BB83))</f>
        <v>0</v>
      </c>
      <c r="BE83" s="134">
        <f>BC83+BD83</f>
        <v>70.193909739130433</v>
      </c>
      <c r="BF83" s="134" t="str">
        <f>IF(BE83=L83,"yes","no")</f>
        <v>yes</v>
      </c>
      <c r="BG83" s="135">
        <f>IF(AN83="","",IF($G83&gt;0,($G83/AN83),IF($H83&gt;0,((((43560/($H83/12))*$I83)/$AN83)),0)))</f>
        <v>0.17045217391304349</v>
      </c>
      <c r="BH83" s="135">
        <f>IF($Z83="","",$Z83/(1/$BG83))</f>
        <v>69.360398608695647</v>
      </c>
      <c r="BI83" s="134">
        <f>(($AD83+$AE83)/(1/$BG83))</f>
        <v>0</v>
      </c>
      <c r="BJ83" s="136">
        <f>SUM(BH83:BI83)</f>
        <v>69.360398608695647</v>
      </c>
      <c r="BK83" s="119" t="str">
        <f>IF(K83=BJ83,"yes","no")</f>
        <v>yes</v>
      </c>
      <c r="BL83" s="135">
        <f>IF(BH83="","",IF(BH83=0,"",BC83-BH83))</f>
        <v>0.8335111304347862</v>
      </c>
      <c r="BM83" s="135" t="str">
        <f>IF(BI83="","",IF(BI83=0,"",BD83-BI83))</f>
        <v/>
      </c>
      <c r="BN83" s="137">
        <f>IF(BL83="","",BE83-BJ83)</f>
        <v>0.8335111304347862</v>
      </c>
      <c r="BO83" s="137">
        <f>S83-BN83</f>
        <v>0</v>
      </c>
      <c r="BP83" s="138">
        <f>Q83*(BA83/1000)</f>
        <v>70.193909739130433</v>
      </c>
    </row>
    <row r="84" spans="3:68" s="119" customFormat="1" ht="18" customHeight="1" x14ac:dyDescent="0.15">
      <c r="C84" s="156"/>
      <c r="D84" s="139" t="s">
        <v>140</v>
      </c>
      <c r="E84" s="140" t="s">
        <v>87</v>
      </c>
      <c r="F84" s="141" t="s">
        <v>124</v>
      </c>
      <c r="G84" s="142">
        <f>IF($K$8&gt;0,$K$8,$L$8)</f>
        <v>39204</v>
      </c>
      <c r="H84" s="143">
        <f>$K$12</f>
        <v>40</v>
      </c>
      <c r="I84" s="144">
        <f>$L$12</f>
        <v>3</v>
      </c>
      <c r="J84" s="140" t="s">
        <v>87</v>
      </c>
      <c r="K84" s="145">
        <f>BJ84</f>
        <v>50.868042260869565</v>
      </c>
      <c r="L84" s="146">
        <f>BE84</f>
        <v>50.868042260869565</v>
      </c>
      <c r="M84" s="147">
        <f>BH84</f>
        <v>50.868042260869565</v>
      </c>
      <c r="N84" s="148">
        <f>BC84</f>
        <v>50.868042260869565</v>
      </c>
      <c r="O84" s="149">
        <f>IF(S84="New","New",(N84/M84)-1)</f>
        <v>0</v>
      </c>
      <c r="P84" s="150">
        <f>(AI84/AN84)*1000</f>
        <v>1.2975217391304348</v>
      </c>
      <c r="Q84" s="151">
        <f>(AJ84/AP84)*1000</f>
        <v>1.2975217391304348</v>
      </c>
      <c r="R84" s="152" t="str">
        <f>IF(S84="New","New",IF(AY84="","",(Q84/P84)-1))</f>
        <v/>
      </c>
      <c r="S84" s="153">
        <f>IF(K84="","New",IF(K84=0,"New",L84-K84))</f>
        <v>0</v>
      </c>
      <c r="T84" s="154">
        <f>IF(S84="New","",S84/K84)</f>
        <v>0</v>
      </c>
      <c r="V84" s="159" t="s">
        <v>87</v>
      </c>
      <c r="W84" s="120" t="s">
        <v>4</v>
      </c>
      <c r="Y84" s="160">
        <v>298.43</v>
      </c>
      <c r="Z84" s="160">
        <v>298.43</v>
      </c>
      <c r="AA84" s="220">
        <v>298.43</v>
      </c>
      <c r="AB84" s="161"/>
      <c r="AC84" s="160"/>
      <c r="AD84" s="161"/>
      <c r="AE84" s="160"/>
      <c r="AF84" s="161"/>
      <c r="AG84" s="160"/>
      <c r="AH84" s="124">
        <f>Y84+(AB84+AC84)</f>
        <v>298.43</v>
      </c>
      <c r="AI84" s="124">
        <f>Z84+(AD84+AE84)</f>
        <v>298.43</v>
      </c>
      <c r="AJ84" s="124">
        <f>AA84+(AF84+AG84)</f>
        <v>298.43</v>
      </c>
      <c r="AK84" s="125"/>
      <c r="AL84" s="125">
        <v>230000</v>
      </c>
      <c r="AM84" s="125"/>
      <c r="AN84" s="125">
        <v>230000</v>
      </c>
      <c r="AO84" s="125"/>
      <c r="AP84" s="125">
        <v>230000</v>
      </c>
      <c r="AQ84" s="127">
        <f>AL84</f>
        <v>230000</v>
      </c>
      <c r="AR84" s="128">
        <f>IF(AP84&gt;0,AP84/AL84*100,"Not Avail.")</f>
        <v>100</v>
      </c>
      <c r="AS84" s="127">
        <f>AN84</f>
        <v>230000</v>
      </c>
      <c r="AT84" s="128">
        <f>IF(AL84&gt;0,AP84/AN84*100,"Not Avail.")</f>
        <v>100</v>
      </c>
      <c r="AU84" s="129">
        <f>IF($Z84="","",$Z84/$AT84*100)</f>
        <v>298.43</v>
      </c>
      <c r="AV84" s="129" t="str">
        <f>IF($AD84="",IF($AE84="","",($AD84+$AE84)),(($AD84+$AE84)/$AT84*100))</f>
        <v/>
      </c>
      <c r="AW84" s="129">
        <f>IF(AU84="","",SUM(AU84:AV84))</f>
        <v>298.43</v>
      </c>
      <c r="AX84" s="130">
        <f>IF(AU84="","",AA84-AU84)</f>
        <v>0</v>
      </c>
      <c r="AY84" s="130" t="str">
        <f>IF(AV84="","",(AF84+AG84)-AV84)</f>
        <v/>
      </c>
      <c r="AZ84" s="130">
        <f>IF(AI84&gt;0,AJ84-AW84,"New")</f>
        <v>0</v>
      </c>
      <c r="BA84" s="131">
        <f>G84</f>
        <v>39204</v>
      </c>
      <c r="BB84" s="132">
        <f>IF($G84&gt;0,($G84/$AP84),IF($H84&gt;0,(((43560/($H84/12))*$I84)/$AP84),0))</f>
        <v>0.17045217391304349</v>
      </c>
      <c r="BC84" s="133">
        <f>$AA84/(1/$BB84)</f>
        <v>50.868042260869565</v>
      </c>
      <c r="BD84" s="134">
        <f>(($AF84+$AG84)/(1/$BB84))</f>
        <v>0</v>
      </c>
      <c r="BE84" s="134">
        <f>BC84+BD84</f>
        <v>50.868042260869565</v>
      </c>
      <c r="BF84" s="134" t="str">
        <f>IF(BE84=L84,"yes","no")</f>
        <v>yes</v>
      </c>
      <c r="BG84" s="135">
        <f>IF(AN84="","",IF($G84&gt;0,($G84/AN84),IF($H84&gt;0,((((43560/($H84/12))*$I84)/$AN84)),0)))</f>
        <v>0.17045217391304349</v>
      </c>
      <c r="BH84" s="135">
        <f>IF($Z84="","",$Z84/(1/$BG84))</f>
        <v>50.868042260869565</v>
      </c>
      <c r="BI84" s="134">
        <f>(($AD84+$AE84)/(1/$BG84))</f>
        <v>0</v>
      </c>
      <c r="BJ84" s="136">
        <f>SUM(BH84:BI84)</f>
        <v>50.868042260869565</v>
      </c>
      <c r="BK84" s="119" t="str">
        <f>IF(K84=BJ84,"yes","no")</f>
        <v>yes</v>
      </c>
      <c r="BL84" s="135">
        <f>IF(BH84="","",IF(BH84=0,"",BC84-BH84))</f>
        <v>0</v>
      </c>
      <c r="BM84" s="135" t="str">
        <f>IF(BI84="","",IF(BI84=0,"",BD84-BI84))</f>
        <v/>
      </c>
      <c r="BN84" s="137">
        <f>IF(BL84="","",BE84-BJ84)</f>
        <v>0</v>
      </c>
      <c r="BO84" s="137">
        <f>S84-BN84</f>
        <v>0</v>
      </c>
      <c r="BP84" s="138">
        <f>Q84*(BA84/1000)</f>
        <v>50.868042260869565</v>
      </c>
    </row>
    <row r="85" spans="3:68" s="119" customFormat="1" ht="18" customHeight="1" x14ac:dyDescent="0.15">
      <c r="C85" s="156"/>
      <c r="D85" s="139" t="s">
        <v>140</v>
      </c>
      <c r="E85" s="140" t="s">
        <v>110</v>
      </c>
      <c r="F85" s="141" t="s">
        <v>126</v>
      </c>
      <c r="G85" s="142">
        <f>IF($K$8&gt;0,$K$8,$L$8)</f>
        <v>39204</v>
      </c>
      <c r="H85" s="143">
        <f>$K$12</f>
        <v>40</v>
      </c>
      <c r="I85" s="144">
        <f>$L$12</f>
        <v>3</v>
      </c>
      <c r="J85" s="140" t="s">
        <v>110</v>
      </c>
      <c r="K85" s="145">
        <f>BJ85</f>
        <v>66.742253217391308</v>
      </c>
      <c r="L85" s="146">
        <f>BE85</f>
        <v>66.742253217391308</v>
      </c>
      <c r="M85" s="147">
        <f>BH85</f>
        <v>66.742253217391308</v>
      </c>
      <c r="N85" s="148">
        <f>BC85</f>
        <v>66.742253217391308</v>
      </c>
      <c r="O85" s="149">
        <f>IF(S85="New","New",(N85/M85)-1)</f>
        <v>0</v>
      </c>
      <c r="P85" s="150">
        <f>(AI85/AN85)*1000</f>
        <v>1.7024347826086956</v>
      </c>
      <c r="Q85" s="151">
        <f>(AJ85/AP85)*1000</f>
        <v>1.7024347826086956</v>
      </c>
      <c r="R85" s="152" t="str">
        <f>IF(S85="New","New",IF(AY85="","",(Q85/P85)-1))</f>
        <v/>
      </c>
      <c r="S85" s="153">
        <f>IF(K85="","New",IF(K85=0,"New",L85-K85))</f>
        <v>0</v>
      </c>
      <c r="T85" s="154">
        <f>IF(S85="New","",S85/K85)</f>
        <v>0</v>
      </c>
      <c r="V85" s="159" t="s">
        <v>110</v>
      </c>
      <c r="W85" s="120" t="s">
        <v>4</v>
      </c>
      <c r="Y85" s="160">
        <v>391.56</v>
      </c>
      <c r="Z85" s="160">
        <v>391.56</v>
      </c>
      <c r="AA85" s="220">
        <v>391.56</v>
      </c>
      <c r="AB85" s="161"/>
      <c r="AC85" s="160"/>
      <c r="AD85" s="161"/>
      <c r="AE85" s="160"/>
      <c r="AF85" s="161"/>
      <c r="AG85" s="160"/>
      <c r="AH85" s="124">
        <f>Y85+(AB85+AC85)</f>
        <v>391.56</v>
      </c>
      <c r="AI85" s="124">
        <f>Z85+(AD85+AE85)</f>
        <v>391.56</v>
      </c>
      <c r="AJ85" s="124">
        <f>AA85+(AF85+AG85)</f>
        <v>391.56</v>
      </c>
      <c r="AK85" s="125"/>
      <c r="AL85" s="125">
        <v>230000</v>
      </c>
      <c r="AM85" s="125"/>
      <c r="AN85" s="125">
        <v>230000</v>
      </c>
      <c r="AO85" s="125"/>
      <c r="AP85" s="125">
        <v>230000</v>
      </c>
      <c r="AQ85" s="127">
        <f>AL85</f>
        <v>230000</v>
      </c>
      <c r="AR85" s="128">
        <f>IF(AP85&gt;0,AP85/AL85*100,"Not Avail.")</f>
        <v>100</v>
      </c>
      <c r="AS85" s="127">
        <f>AN85</f>
        <v>230000</v>
      </c>
      <c r="AT85" s="128">
        <f>IF(AL85&gt;0,AP85/AN85*100,"Not Avail.")</f>
        <v>100</v>
      </c>
      <c r="AU85" s="129">
        <f>IF($Z85="","",$Z85/$AT85*100)</f>
        <v>391.56</v>
      </c>
      <c r="AV85" s="129" t="str">
        <f>IF($AD85="",IF($AE85="","",($AD85+$AE85)),(($AD85+$AE85)/$AT85*100))</f>
        <v/>
      </c>
      <c r="AW85" s="129">
        <f>IF(AU85="","",SUM(AU85:AV85))</f>
        <v>391.56</v>
      </c>
      <c r="AX85" s="130">
        <f>IF(AU85="","",AA85-AU85)</f>
        <v>0</v>
      </c>
      <c r="AY85" s="130" t="str">
        <f>IF(AV85="","",(AF85+AG85)-AV85)</f>
        <v/>
      </c>
      <c r="AZ85" s="130">
        <f>IF(AI85&gt;0,AJ85-AW85,"New")</f>
        <v>0</v>
      </c>
      <c r="BA85" s="131">
        <f>G85</f>
        <v>39204</v>
      </c>
      <c r="BB85" s="132">
        <f>IF($G85&gt;0,($G85/$AP85),IF($H85&gt;0,(((43560/($H85/12))*$I85)/$AP85),0))</f>
        <v>0.17045217391304349</v>
      </c>
      <c r="BC85" s="133">
        <f>$AA85/(1/$BB85)</f>
        <v>66.742253217391308</v>
      </c>
      <c r="BD85" s="134">
        <f>(($AF85+$AG85)/(1/$BB85))</f>
        <v>0</v>
      </c>
      <c r="BE85" s="134">
        <f>BC85+BD85</f>
        <v>66.742253217391308</v>
      </c>
      <c r="BF85" s="134" t="str">
        <f>IF(BE85=L85,"yes","no")</f>
        <v>yes</v>
      </c>
      <c r="BG85" s="135">
        <f>IF(AN85="","",IF($G85&gt;0,($G85/AN85),IF($H85&gt;0,((((43560/($H85/12))*$I85)/$AN85)),0)))</f>
        <v>0.17045217391304349</v>
      </c>
      <c r="BH85" s="135">
        <f>IF($Z85="","",$Z85/(1/$BG85))</f>
        <v>66.742253217391308</v>
      </c>
      <c r="BI85" s="134">
        <f>(($AD85+$AE85)/(1/$BG85))</f>
        <v>0</v>
      </c>
      <c r="BJ85" s="136">
        <f>SUM(BH85:BI85)</f>
        <v>66.742253217391308</v>
      </c>
      <c r="BK85" s="119" t="str">
        <f>IF(K85=BJ85,"yes","no")</f>
        <v>yes</v>
      </c>
      <c r="BL85" s="135">
        <f>IF(BH85="","",IF(BH85=0,"",BC85-BH85))</f>
        <v>0</v>
      </c>
      <c r="BM85" s="135" t="str">
        <f>IF(BI85="","",IF(BI85=0,"",BD85-BI85))</f>
        <v/>
      </c>
      <c r="BN85" s="137">
        <f>IF(BL85="","",BE85-BJ85)</f>
        <v>0</v>
      </c>
      <c r="BO85" s="137">
        <f>S85-BN85</f>
        <v>0</v>
      </c>
      <c r="BP85" s="138">
        <f>Q85*(BA85/1000)</f>
        <v>66.742253217391308</v>
      </c>
    </row>
    <row r="86" spans="3:68" s="119" customFormat="1" ht="18" customHeight="1" x14ac:dyDescent="0.15">
      <c r="C86" s="156"/>
      <c r="D86" s="139" t="s">
        <v>140</v>
      </c>
      <c r="E86" s="140" t="s">
        <v>110</v>
      </c>
      <c r="F86" s="141" t="s">
        <v>141</v>
      </c>
      <c r="G86" s="142">
        <f>IF($K$8&gt;0,$K$8,$L$8)</f>
        <v>39204</v>
      </c>
      <c r="H86" s="143">
        <f>$K$12</f>
        <v>40</v>
      </c>
      <c r="I86" s="144">
        <f>$L$12</f>
        <v>3</v>
      </c>
      <c r="J86" s="140" t="s">
        <v>110</v>
      </c>
      <c r="K86" s="145">
        <f>BJ86</f>
        <v>70.193909739130433</v>
      </c>
      <c r="L86" s="146">
        <f>BE86</f>
        <v>70.193909739130433</v>
      </c>
      <c r="M86" s="147">
        <f>BH86</f>
        <v>70.193909739130433</v>
      </c>
      <c r="N86" s="148">
        <f>BC86</f>
        <v>70.193909739130433</v>
      </c>
      <c r="O86" s="149">
        <f>IF(S86="New","New",(N86/M86)-1)</f>
        <v>0</v>
      </c>
      <c r="P86" s="150">
        <f>(AI86/AN86)*1000</f>
        <v>1.7904782608695651</v>
      </c>
      <c r="Q86" s="151">
        <f>(AJ86/AP86)*1000</f>
        <v>1.7904782608695651</v>
      </c>
      <c r="R86" s="152" t="str">
        <f>IF(S86="New","New",IF(AY86="","",(Q86/P86)-1))</f>
        <v/>
      </c>
      <c r="S86" s="153">
        <f>IF(K86="","New",IF(K86=0,"New",L86-K86))</f>
        <v>0</v>
      </c>
      <c r="T86" s="154">
        <f>IF(S86="New","",S86/K86)</f>
        <v>0</v>
      </c>
      <c r="V86" s="159" t="s">
        <v>110</v>
      </c>
      <c r="W86" s="120" t="s">
        <v>4</v>
      </c>
      <c r="Y86" s="160">
        <v>411.81</v>
      </c>
      <c r="Z86" s="160">
        <v>411.81</v>
      </c>
      <c r="AA86" s="161">
        <v>411.81</v>
      </c>
      <c r="AB86" s="161"/>
      <c r="AC86" s="160"/>
      <c r="AD86" s="161"/>
      <c r="AE86" s="160"/>
      <c r="AF86" s="161"/>
      <c r="AG86" s="160"/>
      <c r="AH86" s="124">
        <f>Y86+(AB86+AC86)</f>
        <v>411.81</v>
      </c>
      <c r="AI86" s="124">
        <f>Z86+(AD86+AE86)</f>
        <v>411.81</v>
      </c>
      <c r="AJ86" s="124">
        <f>AA86+(AF86+AG86)</f>
        <v>411.81</v>
      </c>
      <c r="AK86" s="125"/>
      <c r="AL86" s="125">
        <v>230000</v>
      </c>
      <c r="AM86" s="125"/>
      <c r="AN86" s="125">
        <v>230000</v>
      </c>
      <c r="AO86" s="125"/>
      <c r="AP86" s="125">
        <v>230000</v>
      </c>
      <c r="AQ86" s="127">
        <f>AL86</f>
        <v>230000</v>
      </c>
      <c r="AR86" s="128">
        <f>IF(AP86&gt;0,AP86/AL86*100,"Not Avail.")</f>
        <v>100</v>
      </c>
      <c r="AS86" s="127">
        <f>AN86</f>
        <v>230000</v>
      </c>
      <c r="AT86" s="128">
        <f>IF(AL86&gt;0,AP86/AN86*100,"Not Avail.")</f>
        <v>100</v>
      </c>
      <c r="AU86" s="129">
        <f>IF($Z86="","",$Z86/$AT86*100)</f>
        <v>411.81</v>
      </c>
      <c r="AV86" s="129" t="str">
        <f>IF($AD86="",IF($AE86="","",($AD86+$AE86)),(($AD86+$AE86)/$AT86*100))</f>
        <v/>
      </c>
      <c r="AW86" s="129">
        <f>IF(AU86="","",SUM(AU86:AV86))</f>
        <v>411.81</v>
      </c>
      <c r="AX86" s="130">
        <f>IF(AU86="","",AA86-AU86)</f>
        <v>0</v>
      </c>
      <c r="AY86" s="130" t="str">
        <f>IF(AV86="","",(AF86+AG86)-AV86)</f>
        <v/>
      </c>
      <c r="AZ86" s="130">
        <f>IF(AI86&gt;0,AJ86-AW86,"New")</f>
        <v>0</v>
      </c>
      <c r="BA86" s="131">
        <f>G86</f>
        <v>39204</v>
      </c>
      <c r="BB86" s="132">
        <f>IF($G86&gt;0,($G86/$AP86),IF($H86&gt;0,(((43560/($H86/12))*$I86)/$AP86),0))</f>
        <v>0.17045217391304349</v>
      </c>
      <c r="BC86" s="133">
        <f>$AA86/(1/$BB86)</f>
        <v>70.193909739130433</v>
      </c>
      <c r="BD86" s="134">
        <f>(($AF86+$AG86)/(1/$BB86))</f>
        <v>0</v>
      </c>
      <c r="BE86" s="134">
        <f>BC86+BD86</f>
        <v>70.193909739130433</v>
      </c>
      <c r="BF86" s="134" t="str">
        <f>IF(BE86=L86,"yes","no")</f>
        <v>yes</v>
      </c>
      <c r="BG86" s="135">
        <f>IF(AN86="","",IF($G86&gt;0,($G86/AN86),IF($H86&gt;0,((((43560/($H86/12))*$I86)/$AN86)),0)))</f>
        <v>0.17045217391304349</v>
      </c>
      <c r="BH86" s="135">
        <f>IF($Z86="","",$Z86/(1/$BG86))</f>
        <v>70.193909739130433</v>
      </c>
      <c r="BI86" s="134">
        <f>(($AD86+$AE86)/(1/$BG86))</f>
        <v>0</v>
      </c>
      <c r="BJ86" s="136">
        <f>SUM(BH86:BI86)</f>
        <v>70.193909739130433</v>
      </c>
      <c r="BK86" s="119" t="str">
        <f>IF(K86=BJ86,"yes","no")</f>
        <v>yes</v>
      </c>
      <c r="BL86" s="135">
        <f>IF(BH86="","",IF(BH86=0,"",BC86-BH86))</f>
        <v>0</v>
      </c>
      <c r="BM86" s="135" t="str">
        <f>IF(BI86="","",IF(BI86=0,"",BD86-BI86))</f>
        <v/>
      </c>
      <c r="BN86" s="137">
        <f>IF(BL86="","",BE86-BJ86)</f>
        <v>0</v>
      </c>
      <c r="BO86" s="137">
        <f>S86-BN86</f>
        <v>0</v>
      </c>
      <c r="BP86" s="138">
        <f>Q86*(BA86/1000)</f>
        <v>70.193909739130433</v>
      </c>
    </row>
    <row r="87" spans="3:68" s="119" customFormat="1" ht="18" customHeight="1" x14ac:dyDescent="0.15">
      <c r="C87" s="156"/>
      <c r="D87" s="139" t="s">
        <v>140</v>
      </c>
      <c r="E87" s="140" t="s">
        <v>110</v>
      </c>
      <c r="F87" s="141" t="s">
        <v>142</v>
      </c>
      <c r="G87" s="142">
        <f>IF($K$8&gt;0,$K$8,$L$8)</f>
        <v>39204</v>
      </c>
      <c r="H87" s="143">
        <f>$K$12</f>
        <v>40</v>
      </c>
      <c r="I87" s="144">
        <f>$L$12</f>
        <v>3</v>
      </c>
      <c r="J87" s="140" t="s">
        <v>110</v>
      </c>
      <c r="K87" s="145">
        <f>BJ87</f>
        <v>70.193909739130433</v>
      </c>
      <c r="L87" s="146">
        <f>BE87</f>
        <v>70.193909739130433</v>
      </c>
      <c r="M87" s="147">
        <f>BH87</f>
        <v>70.193909739130433</v>
      </c>
      <c r="N87" s="148">
        <f>BC87</f>
        <v>70.193909739130433</v>
      </c>
      <c r="O87" s="149">
        <f>IF(S87="New","New",(N87/M87)-1)</f>
        <v>0</v>
      </c>
      <c r="P87" s="150">
        <f>(AI87/AN87)*1000</f>
        <v>1.7904782608695651</v>
      </c>
      <c r="Q87" s="151">
        <f>(AJ87/AP87)*1000</f>
        <v>1.7904782608695651</v>
      </c>
      <c r="R87" s="152" t="str">
        <f>IF(S87="New","New",IF(AY87="","",(Q87/P87)-1))</f>
        <v/>
      </c>
      <c r="S87" s="153">
        <f>IF(K87="","New",IF(K87=0,"New",L87-K87))</f>
        <v>0</v>
      </c>
      <c r="T87" s="154">
        <f>IF(S87="New","",S87/K87)</f>
        <v>0</v>
      </c>
      <c r="V87" s="159" t="s">
        <v>110</v>
      </c>
      <c r="W87" s="120" t="s">
        <v>4</v>
      </c>
      <c r="Y87" s="160">
        <v>411.81</v>
      </c>
      <c r="Z87" s="160">
        <v>411.81</v>
      </c>
      <c r="AA87" s="161">
        <v>411.81</v>
      </c>
      <c r="AB87" s="161"/>
      <c r="AC87" s="160"/>
      <c r="AD87" s="161"/>
      <c r="AE87" s="160"/>
      <c r="AF87" s="161"/>
      <c r="AG87" s="160"/>
      <c r="AH87" s="124">
        <f>Y87+(AB87+AC87)</f>
        <v>411.81</v>
      </c>
      <c r="AI87" s="124">
        <f>Z87+(AD87+AE87)</f>
        <v>411.81</v>
      </c>
      <c r="AJ87" s="124">
        <f>AA87+(AF87+AG87)</f>
        <v>411.81</v>
      </c>
      <c r="AK87" s="125"/>
      <c r="AL87" s="125">
        <v>230000</v>
      </c>
      <c r="AM87" s="125"/>
      <c r="AN87" s="125">
        <v>230000</v>
      </c>
      <c r="AO87" s="125"/>
      <c r="AP87" s="125">
        <v>230000</v>
      </c>
      <c r="AQ87" s="127">
        <f>AL87</f>
        <v>230000</v>
      </c>
      <c r="AR87" s="128">
        <f>IF(AP87&gt;0,AP87/AL87*100,"Not Avail.")</f>
        <v>100</v>
      </c>
      <c r="AS87" s="127">
        <f>AN87</f>
        <v>230000</v>
      </c>
      <c r="AT87" s="128">
        <f>IF(AL87&gt;0,AP87/AN87*100,"Not Avail.")</f>
        <v>100</v>
      </c>
      <c r="AU87" s="129">
        <f>IF($Z87="","",$Z87/$AT87*100)</f>
        <v>411.81</v>
      </c>
      <c r="AV87" s="129" t="str">
        <f>IF($AD87="",IF($AE87="","",($AD87+$AE87)),(($AD87+$AE87)/$AT87*100))</f>
        <v/>
      </c>
      <c r="AW87" s="129">
        <f>IF(AU87="","",SUM(AU87:AV87))</f>
        <v>411.81</v>
      </c>
      <c r="AX87" s="130">
        <f>IF(AU87="","",AA87-AU87)</f>
        <v>0</v>
      </c>
      <c r="AY87" s="130" t="str">
        <f>IF(AV87="","",(AF87+AG87)-AV87)</f>
        <v/>
      </c>
      <c r="AZ87" s="130">
        <f>IF(AI87&gt;0,AJ87-AW87,"New")</f>
        <v>0</v>
      </c>
      <c r="BA87" s="131">
        <f>G87</f>
        <v>39204</v>
      </c>
      <c r="BB87" s="132">
        <f>IF($G87&gt;0,($G87/$AP87),IF($H87&gt;0,(((43560/($H87/12))*$I87)/$AP87),0))</f>
        <v>0.17045217391304349</v>
      </c>
      <c r="BC87" s="133">
        <f>$AA87/(1/$BB87)</f>
        <v>70.193909739130433</v>
      </c>
      <c r="BD87" s="134">
        <f>(($AF87+$AG87)/(1/$BB87))</f>
        <v>0</v>
      </c>
      <c r="BE87" s="134">
        <f>BC87+BD87</f>
        <v>70.193909739130433</v>
      </c>
      <c r="BF87" s="134" t="str">
        <f>IF(BE87=L87,"yes","no")</f>
        <v>yes</v>
      </c>
      <c r="BG87" s="135">
        <f>IF(AN87="","",IF($G87&gt;0,($G87/AN87),IF($H87&gt;0,((((43560/($H87/12))*$I87)/$AN87)),0)))</f>
        <v>0.17045217391304349</v>
      </c>
      <c r="BH87" s="135">
        <f>IF($Z87="","",$Z87/(1/$BG87))</f>
        <v>70.193909739130433</v>
      </c>
      <c r="BI87" s="134">
        <f>(($AD87+$AE87)/(1/$BG87))</f>
        <v>0</v>
      </c>
      <c r="BJ87" s="136">
        <f>SUM(BH87:BI87)</f>
        <v>70.193909739130433</v>
      </c>
      <c r="BK87" s="119" t="str">
        <f>IF(K87=BJ87,"yes","no")</f>
        <v>yes</v>
      </c>
      <c r="BL87" s="135">
        <f>IF(BH87="","",IF(BH87=0,"",BC87-BH87))</f>
        <v>0</v>
      </c>
      <c r="BM87" s="135" t="str">
        <f>IF(BI87="","",IF(BI87=0,"",BD87-BI87))</f>
        <v/>
      </c>
      <c r="BN87" s="137">
        <f>IF(BL87="","",BE87-BJ87)</f>
        <v>0</v>
      </c>
      <c r="BO87" s="137">
        <f>S87-BN87</f>
        <v>0</v>
      </c>
      <c r="BP87" s="138">
        <f>Q87*(BA87/1000)</f>
        <v>70.193909739130433</v>
      </c>
    </row>
    <row r="88" spans="3:68" s="119" customFormat="1" ht="18" customHeight="1" x14ac:dyDescent="0.15">
      <c r="C88" s="156"/>
      <c r="D88" s="139" t="s">
        <v>140</v>
      </c>
      <c r="E88" s="140" t="s">
        <v>110</v>
      </c>
      <c r="F88" s="141" t="s">
        <v>143</v>
      </c>
      <c r="G88" s="142">
        <f>IF($K$8&gt;0,$K$8,$L$8)</f>
        <v>39204</v>
      </c>
      <c r="H88" s="143">
        <f>$K$12</f>
        <v>40</v>
      </c>
      <c r="I88" s="144">
        <f>$L$12</f>
        <v>3</v>
      </c>
      <c r="J88" s="140" t="s">
        <v>110</v>
      </c>
      <c r="K88" s="145">
        <f>BJ88</f>
        <v>64.851938608695662</v>
      </c>
      <c r="L88" s="146">
        <f>BE88</f>
        <v>64.851938608695662</v>
      </c>
      <c r="M88" s="147">
        <f>BH88</f>
        <v>64.851938608695662</v>
      </c>
      <c r="N88" s="148">
        <f>BC88</f>
        <v>64.851938608695662</v>
      </c>
      <c r="O88" s="149">
        <f>IF(S88="New","New",(N88/M88)-1)</f>
        <v>0</v>
      </c>
      <c r="P88" s="150">
        <f>(AI88/AN88)*1000</f>
        <v>1.6542173913043481</v>
      </c>
      <c r="Q88" s="151">
        <f>(AJ88/AP88)*1000</f>
        <v>1.6542173913043481</v>
      </c>
      <c r="R88" s="152" t="str">
        <f>IF(S88="New","New",IF(AY88="","",(Q88/P88)-1))</f>
        <v/>
      </c>
      <c r="S88" s="153">
        <f>IF(K88="","New",IF(K88=0,"New",L88-K88))</f>
        <v>0</v>
      </c>
      <c r="T88" s="154">
        <f>IF(S88="New","",S88/K88)</f>
        <v>0</v>
      </c>
      <c r="V88" s="159" t="s">
        <v>110</v>
      </c>
      <c r="W88" s="120" t="s">
        <v>4</v>
      </c>
      <c r="Y88" s="160">
        <v>380.47</v>
      </c>
      <c r="Z88" s="160">
        <v>380.47</v>
      </c>
      <c r="AA88" s="220">
        <v>380.47</v>
      </c>
      <c r="AB88" s="161"/>
      <c r="AC88" s="160"/>
      <c r="AD88" s="161"/>
      <c r="AE88" s="160"/>
      <c r="AF88" s="161"/>
      <c r="AG88" s="160"/>
      <c r="AH88" s="124">
        <f>Y88+(AB88+AC88)</f>
        <v>380.47</v>
      </c>
      <c r="AI88" s="124">
        <f>Z88+(AD88+AE88)</f>
        <v>380.47</v>
      </c>
      <c r="AJ88" s="124">
        <f>AA88+(AF88+AG88)</f>
        <v>380.47</v>
      </c>
      <c r="AK88" s="125"/>
      <c r="AL88" s="125">
        <v>230000</v>
      </c>
      <c r="AM88" s="125"/>
      <c r="AN88" s="125">
        <v>230000</v>
      </c>
      <c r="AO88" s="125"/>
      <c r="AP88" s="125">
        <v>230000</v>
      </c>
      <c r="AQ88" s="127">
        <f>AL88</f>
        <v>230000</v>
      </c>
      <c r="AR88" s="128">
        <f>IF(AP88&gt;0,AP88/AL88*100,"Not Avail.")</f>
        <v>100</v>
      </c>
      <c r="AS88" s="127">
        <f>AN88</f>
        <v>230000</v>
      </c>
      <c r="AT88" s="128">
        <f>IF(AL88&gt;0,AP88/AN88*100,"Not Avail.")</f>
        <v>100</v>
      </c>
      <c r="AU88" s="129">
        <f>IF($Z88="","",$Z88/$AT88*100)</f>
        <v>380.47</v>
      </c>
      <c r="AV88" s="129" t="str">
        <f>IF($AD88="",IF($AE88="","",($AD88+$AE88)),(($AD88+$AE88)/$AT88*100))</f>
        <v/>
      </c>
      <c r="AW88" s="129">
        <f>IF(AU88="","",SUM(AU88:AV88))</f>
        <v>380.47</v>
      </c>
      <c r="AX88" s="130">
        <f>IF(AU88="","",AA88-AU88)</f>
        <v>0</v>
      </c>
      <c r="AY88" s="130" t="str">
        <f>IF(AV88="","",(AF88+AG88)-AV88)</f>
        <v/>
      </c>
      <c r="AZ88" s="130">
        <f>IF(AI88&gt;0,AJ88-AW88,"New")</f>
        <v>0</v>
      </c>
      <c r="BA88" s="131">
        <f>G88</f>
        <v>39204</v>
      </c>
      <c r="BB88" s="132">
        <f>IF($G88&gt;0,($G88/$AP88),IF($H88&gt;0,(((43560/($H88/12))*$I88)/$AP88),0))</f>
        <v>0.17045217391304349</v>
      </c>
      <c r="BC88" s="133">
        <f>$AA88/(1/$BB88)</f>
        <v>64.851938608695662</v>
      </c>
      <c r="BD88" s="134">
        <f>(($AF88+$AG88)/(1/$BB88))</f>
        <v>0</v>
      </c>
      <c r="BE88" s="134">
        <f>BC88+BD88</f>
        <v>64.851938608695662</v>
      </c>
      <c r="BF88" s="134" t="str">
        <f>IF(BE88=L88,"yes","no")</f>
        <v>yes</v>
      </c>
      <c r="BG88" s="135">
        <f>IF(AN88="","",IF($G88&gt;0,($G88/AN88),IF($H88&gt;0,((((43560/($H88/12))*$I88)/$AN88)),0)))</f>
        <v>0.17045217391304349</v>
      </c>
      <c r="BH88" s="135">
        <f>IF($Z88="","",$Z88/(1/$BG88))</f>
        <v>64.851938608695662</v>
      </c>
      <c r="BI88" s="134">
        <f>(($AD88+$AE88)/(1/$BG88))</f>
        <v>0</v>
      </c>
      <c r="BJ88" s="136">
        <f>SUM(BH88:BI88)</f>
        <v>64.851938608695662</v>
      </c>
      <c r="BK88" s="119" t="str">
        <f>IF(K88=BJ88,"yes","no")</f>
        <v>yes</v>
      </c>
      <c r="BL88" s="135">
        <f>IF(BH88="","",IF(BH88=0,"",BC88-BH88))</f>
        <v>0</v>
      </c>
      <c r="BM88" s="135" t="str">
        <f>IF(BI88="","",IF(BI88=0,"",BD88-BI88))</f>
        <v/>
      </c>
      <c r="BN88" s="137">
        <f>IF(BL88="","",BE88-BJ88)</f>
        <v>0</v>
      </c>
      <c r="BO88" s="137">
        <f>S88-BN88</f>
        <v>0</v>
      </c>
      <c r="BP88" s="138">
        <f>Q88*(BA88/1000)</f>
        <v>64.851938608695662</v>
      </c>
    </row>
    <row r="89" spans="3:68" s="119" customFormat="1" ht="18" customHeight="1" x14ac:dyDescent="0.15">
      <c r="C89" s="156"/>
      <c r="D89" s="139" t="s">
        <v>140</v>
      </c>
      <c r="E89" s="140" t="s">
        <v>110</v>
      </c>
      <c r="F89" s="141" t="s">
        <v>144</v>
      </c>
      <c r="G89" s="142">
        <f>IF($K$8&gt;0,$K$8,$L$8)</f>
        <v>39204</v>
      </c>
      <c r="H89" s="143">
        <f>$K$12</f>
        <v>40</v>
      </c>
      <c r="I89" s="144">
        <f>$L$12</f>
        <v>3</v>
      </c>
      <c r="J89" s="140" t="s">
        <v>110</v>
      </c>
      <c r="K89" s="145">
        <f>BJ89</f>
        <v>64.851938608695662</v>
      </c>
      <c r="L89" s="146">
        <f>BE89</f>
        <v>70.193909739130433</v>
      </c>
      <c r="M89" s="147">
        <f>BH89</f>
        <v>64.851938608695662</v>
      </c>
      <c r="N89" s="148">
        <f>BC89</f>
        <v>70.193909739130433</v>
      </c>
      <c r="O89" s="149">
        <f>IF(S89="New","New",(N89/M89)-1)</f>
        <v>8.2371803295923307E-2</v>
      </c>
      <c r="P89" s="150">
        <f>(AI89/AN89)*1000</f>
        <v>1.6542173913043481</v>
      </c>
      <c r="Q89" s="151">
        <f>(AJ89/AP89)*1000</f>
        <v>1.7904782608695651</v>
      </c>
      <c r="R89" s="152" t="str">
        <f>IF(S89="New","New",IF(AY89="","",(Q89/P89)-1))</f>
        <v/>
      </c>
      <c r="S89" s="153">
        <f>IF(K89="","New",IF(K89=0,"New",L89-K89))</f>
        <v>5.3419711304347715</v>
      </c>
      <c r="T89" s="154">
        <f>IF(S89="New","",S89/K89)</f>
        <v>8.2371803295923279E-2</v>
      </c>
      <c r="V89" s="159" t="s">
        <v>110</v>
      </c>
      <c r="W89" s="120" t="s">
        <v>4</v>
      </c>
      <c r="Y89" s="160">
        <v>380.47</v>
      </c>
      <c r="Z89" s="160">
        <v>380.47</v>
      </c>
      <c r="AA89" s="161">
        <v>411.81</v>
      </c>
      <c r="AB89" s="161"/>
      <c r="AC89" s="160"/>
      <c r="AD89" s="161"/>
      <c r="AE89" s="160"/>
      <c r="AF89" s="161"/>
      <c r="AG89" s="160"/>
      <c r="AH89" s="124">
        <f>Y89+(AB89+AC89)</f>
        <v>380.47</v>
      </c>
      <c r="AI89" s="124">
        <f>Z89+(AD89+AE89)</f>
        <v>380.47</v>
      </c>
      <c r="AJ89" s="124">
        <f>AA89+(AF89+AG89)</f>
        <v>411.81</v>
      </c>
      <c r="AK89" s="125"/>
      <c r="AL89" s="125">
        <v>230000</v>
      </c>
      <c r="AM89" s="125"/>
      <c r="AN89" s="125">
        <v>230000</v>
      </c>
      <c r="AO89" s="125"/>
      <c r="AP89" s="125">
        <v>230000</v>
      </c>
      <c r="AQ89" s="127">
        <f>AL89</f>
        <v>230000</v>
      </c>
      <c r="AR89" s="128">
        <f>IF(AP89&gt;0,AP89/AL89*100,"Not Avail.")</f>
        <v>100</v>
      </c>
      <c r="AS89" s="127">
        <f>AN89</f>
        <v>230000</v>
      </c>
      <c r="AT89" s="128">
        <f>IF(AL89&gt;0,AP89/AN89*100,"Not Avail.")</f>
        <v>100</v>
      </c>
      <c r="AU89" s="129">
        <f>IF($Z89="","",$Z89/$AT89*100)</f>
        <v>380.47</v>
      </c>
      <c r="AV89" s="129" t="str">
        <f>IF($AD89="",IF($AE89="","",($AD89+$AE89)),(($AD89+$AE89)/$AT89*100))</f>
        <v/>
      </c>
      <c r="AW89" s="129">
        <f>IF(AU89="","",SUM(AU89:AV89))</f>
        <v>380.47</v>
      </c>
      <c r="AX89" s="130">
        <f>IF(AU89="","",AA89-AU89)</f>
        <v>31.339999999999975</v>
      </c>
      <c r="AY89" s="130" t="str">
        <f>IF(AV89="","",(AF89+AG89)-AV89)</f>
        <v/>
      </c>
      <c r="AZ89" s="130">
        <f>IF(AI89&gt;0,AJ89-AW89,"New")</f>
        <v>31.339999999999975</v>
      </c>
      <c r="BA89" s="131">
        <f>G89</f>
        <v>39204</v>
      </c>
      <c r="BB89" s="132">
        <f>IF($G89&gt;0,($G89/$AP89),IF($H89&gt;0,(((43560/($H89/12))*$I89)/$AP89),0))</f>
        <v>0.17045217391304349</v>
      </c>
      <c r="BC89" s="133">
        <f>$AA89/(1/$BB89)</f>
        <v>70.193909739130433</v>
      </c>
      <c r="BD89" s="134">
        <f>(($AF89+$AG89)/(1/$BB89))</f>
        <v>0</v>
      </c>
      <c r="BE89" s="134">
        <f>BC89+BD89</f>
        <v>70.193909739130433</v>
      </c>
      <c r="BF89" s="134" t="str">
        <f>IF(BE89=L89,"yes","no")</f>
        <v>yes</v>
      </c>
      <c r="BG89" s="135">
        <f>IF(AN89="","",IF($G89&gt;0,($G89/AN89),IF($H89&gt;0,((((43560/($H89/12))*$I89)/$AN89)),0)))</f>
        <v>0.17045217391304349</v>
      </c>
      <c r="BH89" s="135">
        <f>IF($Z89="","",$Z89/(1/$BG89))</f>
        <v>64.851938608695662</v>
      </c>
      <c r="BI89" s="134">
        <f>(($AD89+$AE89)/(1/$BG89))</f>
        <v>0</v>
      </c>
      <c r="BJ89" s="136">
        <f>SUM(BH89:BI89)</f>
        <v>64.851938608695662</v>
      </c>
      <c r="BK89" s="119" t="str">
        <f>IF(K89=BJ89,"yes","no")</f>
        <v>yes</v>
      </c>
      <c r="BL89" s="135">
        <f>IF(BH89="","",IF(BH89=0,"",BC89-BH89))</f>
        <v>5.3419711304347715</v>
      </c>
      <c r="BM89" s="135" t="str">
        <f>IF(BI89="","",IF(BI89=0,"",BD89-BI89))</f>
        <v/>
      </c>
      <c r="BN89" s="137">
        <f>IF(BL89="","",BE89-BJ89)</f>
        <v>5.3419711304347715</v>
      </c>
      <c r="BO89" s="137">
        <f>S89-BN89</f>
        <v>0</v>
      </c>
      <c r="BP89" s="138">
        <f>Q89*(BA89/1000)</f>
        <v>70.193909739130433</v>
      </c>
    </row>
    <row r="90" spans="3:68" s="119" customFormat="1" ht="18" customHeight="1" x14ac:dyDescent="0.15">
      <c r="C90" s="156"/>
      <c r="D90" s="139" t="s">
        <v>140</v>
      </c>
      <c r="E90" s="140" t="s">
        <v>110</v>
      </c>
      <c r="F90" s="141" t="s">
        <v>145</v>
      </c>
      <c r="G90" s="142">
        <f>IF($K$8&gt;0,$K$8,$L$8)</f>
        <v>39204</v>
      </c>
      <c r="H90" s="143">
        <f>$K$12</f>
        <v>40</v>
      </c>
      <c r="I90" s="144">
        <f>$L$12</f>
        <v>3</v>
      </c>
      <c r="J90" s="140" t="s">
        <v>110</v>
      </c>
      <c r="K90" s="145">
        <f>BJ90</f>
        <v>54.277085739130435</v>
      </c>
      <c r="L90" s="146">
        <f>BE90</f>
        <v>54.277085739130435</v>
      </c>
      <c r="M90" s="147">
        <f>BH90</f>
        <v>54.277085739130435</v>
      </c>
      <c r="N90" s="148">
        <f>BC90</f>
        <v>54.277085739130435</v>
      </c>
      <c r="O90" s="149">
        <f>IF(S90="New","New",(N90/M90)-1)</f>
        <v>0</v>
      </c>
      <c r="P90" s="150">
        <f>(AI90/AN90)*1000</f>
        <v>1.3844782608695654</v>
      </c>
      <c r="Q90" s="151">
        <f>(AJ90/AP90)*1000</f>
        <v>1.3844782608695654</v>
      </c>
      <c r="R90" s="152" t="str">
        <f>IF(S90="New","New",IF(AY90="","",(Q90/P90)-1))</f>
        <v/>
      </c>
      <c r="S90" s="153">
        <f>IF(K90="","New",IF(K90=0,"New",L90-K90))</f>
        <v>0</v>
      </c>
      <c r="T90" s="154">
        <f>IF(S90="New","",S90/K90)</f>
        <v>0</v>
      </c>
      <c r="V90" s="159" t="s">
        <v>110</v>
      </c>
      <c r="W90" s="120" t="s">
        <v>4</v>
      </c>
      <c r="Y90" s="160">
        <v>298.43</v>
      </c>
      <c r="Z90" s="160">
        <v>318.43</v>
      </c>
      <c r="AA90" s="220">
        <v>318.43</v>
      </c>
      <c r="AB90" s="161"/>
      <c r="AC90" s="160"/>
      <c r="AD90" s="161"/>
      <c r="AE90" s="160"/>
      <c r="AF90" s="161"/>
      <c r="AG90" s="160"/>
      <c r="AH90" s="124">
        <f>Y90+(AB90+AC90)</f>
        <v>298.43</v>
      </c>
      <c r="AI90" s="124">
        <f>Z90+(AD90+AE90)</f>
        <v>318.43</v>
      </c>
      <c r="AJ90" s="124">
        <f>AA90+(AF90+AG90)</f>
        <v>318.43</v>
      </c>
      <c r="AK90" s="125"/>
      <c r="AL90" s="125">
        <v>230000</v>
      </c>
      <c r="AM90" s="125"/>
      <c r="AN90" s="125">
        <v>230000</v>
      </c>
      <c r="AO90" s="125"/>
      <c r="AP90" s="125">
        <v>230000</v>
      </c>
      <c r="AQ90" s="127">
        <f>AL90</f>
        <v>230000</v>
      </c>
      <c r="AR90" s="128">
        <f>IF(AP90&gt;0,AP90/AL90*100,"Not Avail.")</f>
        <v>100</v>
      </c>
      <c r="AS90" s="127">
        <f>AN90</f>
        <v>230000</v>
      </c>
      <c r="AT90" s="128">
        <f>IF(AL90&gt;0,AP90/AN90*100,"Not Avail.")</f>
        <v>100</v>
      </c>
      <c r="AU90" s="129">
        <f>IF($Z90="","",$Z90/$AT90*100)</f>
        <v>318.43</v>
      </c>
      <c r="AV90" s="129" t="str">
        <f>IF($AD90="",IF($AE90="","",($AD90+$AE90)),(($AD90+$AE90)/$AT90*100))</f>
        <v/>
      </c>
      <c r="AW90" s="129">
        <f>IF(AU90="","",SUM(AU90:AV90))</f>
        <v>318.43</v>
      </c>
      <c r="AX90" s="130">
        <f>IF(AU90="","",AA90-AU90)</f>
        <v>0</v>
      </c>
      <c r="AY90" s="130" t="str">
        <f>IF(AV90="","",(AF90+AG90)-AV90)</f>
        <v/>
      </c>
      <c r="AZ90" s="130">
        <f>IF(AI90&gt;0,AJ90-AW90,"New")</f>
        <v>0</v>
      </c>
      <c r="BA90" s="131">
        <f>G90</f>
        <v>39204</v>
      </c>
      <c r="BB90" s="132">
        <f>IF($G90&gt;0,($G90/$AP90),IF($H90&gt;0,(((43560/($H90/12))*$I90)/$AP90),0))</f>
        <v>0.17045217391304349</v>
      </c>
      <c r="BC90" s="133">
        <f>$AA90/(1/$BB90)</f>
        <v>54.277085739130435</v>
      </c>
      <c r="BD90" s="134">
        <f>(($AF90+$AG90)/(1/$BB90))</f>
        <v>0</v>
      </c>
      <c r="BE90" s="134">
        <f>BC90+BD90</f>
        <v>54.277085739130435</v>
      </c>
      <c r="BF90" s="134" t="str">
        <f>IF(BE90=L90,"yes","no")</f>
        <v>yes</v>
      </c>
      <c r="BG90" s="135">
        <f>IF(AN90="","",IF($G90&gt;0,($G90/AN90),IF($H90&gt;0,((((43560/($H90/12))*$I90)/$AN90)),0)))</f>
        <v>0.17045217391304349</v>
      </c>
      <c r="BH90" s="135">
        <f>IF($Z90="","",$Z90/(1/$BG90))</f>
        <v>54.277085739130435</v>
      </c>
      <c r="BI90" s="134">
        <f>(($AD90+$AE90)/(1/$BG90))</f>
        <v>0</v>
      </c>
      <c r="BJ90" s="136">
        <f>SUM(BH90:BI90)</f>
        <v>54.277085739130435</v>
      </c>
      <c r="BK90" s="119" t="str">
        <f>IF(K90=BJ90,"yes","no")</f>
        <v>yes</v>
      </c>
      <c r="BL90" s="135">
        <f>IF(BH90="","",IF(BH90=0,"",BC90-BH90))</f>
        <v>0</v>
      </c>
      <c r="BM90" s="135" t="str">
        <f>IF(BI90="","",IF(BI90=0,"",BD90-BI90))</f>
        <v/>
      </c>
      <c r="BN90" s="137">
        <f>IF(BL90="","",BE90-BJ90)</f>
        <v>0</v>
      </c>
      <c r="BO90" s="137">
        <f>S90-BN90</f>
        <v>0</v>
      </c>
      <c r="BP90" s="138">
        <f>Q90*(BA90/1000)</f>
        <v>54.277085739130442</v>
      </c>
    </row>
    <row r="91" spans="3:68" s="119" customFormat="1" ht="18" customHeight="1" x14ac:dyDescent="0.15">
      <c r="C91" s="156"/>
      <c r="D91" s="139" t="s">
        <v>140</v>
      </c>
      <c r="E91" s="140" t="s">
        <v>110</v>
      </c>
      <c r="F91" s="141" t="s">
        <v>146</v>
      </c>
      <c r="G91" s="142">
        <f>IF($K$8&gt;0,$K$8,$L$8)</f>
        <v>39204</v>
      </c>
      <c r="H91" s="143">
        <f>$K$12</f>
        <v>40</v>
      </c>
      <c r="I91" s="144">
        <f>$L$12</f>
        <v>3</v>
      </c>
      <c r="J91" s="140" t="s">
        <v>110</v>
      </c>
      <c r="K91" s="145">
        <f>BJ91</f>
        <v>66.742253217391308</v>
      </c>
      <c r="L91" s="146">
        <f>BE91</f>
        <v>64.851938608695662</v>
      </c>
      <c r="M91" s="147">
        <f>BH91</f>
        <v>66.742253217391308</v>
      </c>
      <c r="N91" s="148">
        <f>BC91</f>
        <v>64.851938608695662</v>
      </c>
      <c r="O91" s="149">
        <f>IF(S91="New","New",(N91/M91)-1)</f>
        <v>-2.832260700786593E-2</v>
      </c>
      <c r="P91" s="150">
        <f>(AI91/AN91)*1000</f>
        <v>1.7024347826086956</v>
      </c>
      <c r="Q91" s="151">
        <f>(AJ91/AP91)*1000</f>
        <v>1.6542173913043481</v>
      </c>
      <c r="R91" s="152" t="str">
        <f>IF(S91="New","New",IF(AY91="","",(Q91/P91)-1))</f>
        <v/>
      </c>
      <c r="S91" s="153">
        <f>IF(K91="","New",IF(K91=0,"New",L91-K91))</f>
        <v>-1.8903146086956468</v>
      </c>
      <c r="T91" s="154">
        <f>IF(S91="New","",S91/K91)</f>
        <v>-2.8322607007865892E-2</v>
      </c>
      <c r="V91" s="159" t="s">
        <v>110</v>
      </c>
      <c r="W91" s="120" t="s">
        <v>4</v>
      </c>
      <c r="Y91" s="160">
        <v>391.56</v>
      </c>
      <c r="Z91" s="160">
        <v>391.56</v>
      </c>
      <c r="AA91" s="220">
        <v>380.47</v>
      </c>
      <c r="AB91" s="161"/>
      <c r="AC91" s="160"/>
      <c r="AD91" s="161"/>
      <c r="AE91" s="160"/>
      <c r="AF91" s="161"/>
      <c r="AG91" s="160"/>
      <c r="AH91" s="124">
        <f>Y91+(AB91+AC91)</f>
        <v>391.56</v>
      </c>
      <c r="AI91" s="124">
        <f>Z91+(AD91+AE91)</f>
        <v>391.56</v>
      </c>
      <c r="AJ91" s="124">
        <f>AA91+(AF91+AG91)</f>
        <v>380.47</v>
      </c>
      <c r="AK91" s="125"/>
      <c r="AL91" s="125">
        <v>230000</v>
      </c>
      <c r="AM91" s="125"/>
      <c r="AN91" s="125">
        <v>230000</v>
      </c>
      <c r="AO91" s="125"/>
      <c r="AP91" s="125">
        <v>230000</v>
      </c>
      <c r="AQ91" s="127">
        <f>AL91</f>
        <v>230000</v>
      </c>
      <c r="AR91" s="128">
        <f>IF(AP91&gt;0,AP91/AL91*100,"Not Avail.")</f>
        <v>100</v>
      </c>
      <c r="AS91" s="127">
        <f>AN91</f>
        <v>230000</v>
      </c>
      <c r="AT91" s="128">
        <f>IF(AL91&gt;0,AP91/AN91*100,"Not Avail.")</f>
        <v>100</v>
      </c>
      <c r="AU91" s="129">
        <f>IF($Z91="","",$Z91/$AT91*100)</f>
        <v>391.56</v>
      </c>
      <c r="AV91" s="129" t="str">
        <f>IF($AD91="",IF($AE91="","",($AD91+$AE91)),(($AD91+$AE91)/$AT91*100))</f>
        <v/>
      </c>
      <c r="AW91" s="129">
        <f>IF(AU91="","",SUM(AU91:AV91))</f>
        <v>391.56</v>
      </c>
      <c r="AX91" s="130">
        <f>IF(AU91="","",AA91-AU91)</f>
        <v>-11.089999999999975</v>
      </c>
      <c r="AY91" s="130" t="str">
        <f>IF(AV91="","",(AF91+AG91)-AV91)</f>
        <v/>
      </c>
      <c r="AZ91" s="130">
        <f>IF(AI91&gt;0,AJ91-AW91,"New")</f>
        <v>-11.089999999999975</v>
      </c>
      <c r="BA91" s="131">
        <f>G91</f>
        <v>39204</v>
      </c>
      <c r="BB91" s="132">
        <f>IF($G91&gt;0,($G91/$AP91),IF($H91&gt;0,(((43560/($H91/12))*$I91)/$AP91),0))</f>
        <v>0.17045217391304349</v>
      </c>
      <c r="BC91" s="133">
        <f>$AA91/(1/$BB91)</f>
        <v>64.851938608695662</v>
      </c>
      <c r="BD91" s="134">
        <f>(($AF91+$AG91)/(1/$BB91))</f>
        <v>0</v>
      </c>
      <c r="BE91" s="134">
        <f>BC91+BD91</f>
        <v>64.851938608695662</v>
      </c>
      <c r="BF91" s="134" t="str">
        <f>IF(BE91=L91,"yes","no")</f>
        <v>yes</v>
      </c>
      <c r="BG91" s="135">
        <f>IF(AN91="","",IF($G91&gt;0,($G91/AN91),IF($H91&gt;0,((((43560/($H91/12))*$I91)/$AN91)),0)))</f>
        <v>0.17045217391304349</v>
      </c>
      <c r="BH91" s="135">
        <f>IF($Z91="","",$Z91/(1/$BG91))</f>
        <v>66.742253217391308</v>
      </c>
      <c r="BI91" s="134">
        <f>(($AD91+$AE91)/(1/$BG91))</f>
        <v>0</v>
      </c>
      <c r="BJ91" s="136">
        <f>SUM(BH91:BI91)</f>
        <v>66.742253217391308</v>
      </c>
      <c r="BK91" s="119" t="str">
        <f>IF(K91=BJ91,"yes","no")</f>
        <v>yes</v>
      </c>
      <c r="BL91" s="135">
        <f>IF(BH91="","",IF(BH91=0,"",BC91-BH91))</f>
        <v>-1.8903146086956468</v>
      </c>
      <c r="BM91" s="135" t="str">
        <f>IF(BI91="","",IF(BI91=0,"",BD91-BI91))</f>
        <v/>
      </c>
      <c r="BN91" s="137">
        <f>IF(BL91="","",BE91-BJ91)</f>
        <v>-1.8903146086956468</v>
      </c>
      <c r="BO91" s="137">
        <f>S91-BN91</f>
        <v>0</v>
      </c>
      <c r="BP91" s="138">
        <f>Q91*(BA91/1000)</f>
        <v>64.851938608695662</v>
      </c>
    </row>
    <row r="92" spans="3:68" s="119" customFormat="1" ht="18" customHeight="1" x14ac:dyDescent="0.15">
      <c r="C92" s="156"/>
      <c r="D92" s="139" t="s">
        <v>140</v>
      </c>
      <c r="E92" s="140" t="s">
        <v>110</v>
      </c>
      <c r="F92" s="141" t="s">
        <v>181</v>
      </c>
      <c r="G92" s="142">
        <f>IF($K$8&gt;0,$K$8,$L$8)</f>
        <v>39204</v>
      </c>
      <c r="H92" s="143">
        <f>$K$12</f>
        <v>40</v>
      </c>
      <c r="I92" s="144">
        <f>$L$12</f>
        <v>3</v>
      </c>
      <c r="J92" s="140" t="s">
        <v>110</v>
      </c>
      <c r="K92" s="145">
        <f>BJ92</f>
        <v>70.193909739130433</v>
      </c>
      <c r="L92" s="146">
        <f>BE92</f>
        <v>70.193909739130433</v>
      </c>
      <c r="M92" s="147">
        <f>BH92</f>
        <v>70.193909739130433</v>
      </c>
      <c r="N92" s="148">
        <f>BC92</f>
        <v>70.193909739130433</v>
      </c>
      <c r="O92" s="149">
        <f>IF(S92="New","New",(N92/M92)-1)</f>
        <v>0</v>
      </c>
      <c r="P92" s="150">
        <f>(AI92/AN92)*1000</f>
        <v>1.7904782608695651</v>
      </c>
      <c r="Q92" s="151">
        <f>(AJ92/AP92)*1000</f>
        <v>1.7904782608695651</v>
      </c>
      <c r="R92" s="152" t="str">
        <f>IF(S92="New","New",IF(AY92="","",(Q92/P92)-1))</f>
        <v/>
      </c>
      <c r="S92" s="153">
        <f>IF(K92="","New",IF(K92=0,"New",L92-K92))</f>
        <v>0</v>
      </c>
      <c r="T92" s="154">
        <f>IF(S92="New","",S92/K92)</f>
        <v>0</v>
      </c>
      <c r="V92" s="159" t="s">
        <v>110</v>
      </c>
      <c r="W92" s="120" t="s">
        <v>4</v>
      </c>
      <c r="Y92" s="160"/>
      <c r="Z92" s="160">
        <v>411.81</v>
      </c>
      <c r="AA92" s="161">
        <v>411.81</v>
      </c>
      <c r="AB92" s="161"/>
      <c r="AC92" s="160"/>
      <c r="AD92" s="161"/>
      <c r="AE92" s="160"/>
      <c r="AF92" s="161"/>
      <c r="AG92" s="160"/>
      <c r="AH92" s="124">
        <f>Y92+(AB92+AC92)</f>
        <v>0</v>
      </c>
      <c r="AI92" s="124">
        <f>Z92+(AD92+AE92)</f>
        <v>411.81</v>
      </c>
      <c r="AJ92" s="124">
        <f>AA92+(AF92+AG92)</f>
        <v>411.81</v>
      </c>
      <c r="AK92" s="125"/>
      <c r="AL92" s="125">
        <v>230000</v>
      </c>
      <c r="AM92" s="125"/>
      <c r="AN92" s="125">
        <v>230000</v>
      </c>
      <c r="AO92" s="125"/>
      <c r="AP92" s="125">
        <v>230000</v>
      </c>
      <c r="AQ92" s="127">
        <f>AL92</f>
        <v>230000</v>
      </c>
      <c r="AR92" s="128">
        <f>IF(AP92&gt;0,AP92/AL92*100,"Not Avail.")</f>
        <v>100</v>
      </c>
      <c r="AS92" s="127">
        <f>AN92</f>
        <v>230000</v>
      </c>
      <c r="AT92" s="128">
        <f>IF(AL92&gt;0,AP92/AN92*100,"Not Avail.")</f>
        <v>100</v>
      </c>
      <c r="AU92" s="129">
        <f>IF($Z92="","",$Z92/$AT92*100)</f>
        <v>411.81</v>
      </c>
      <c r="AV92" s="129" t="str">
        <f>IF($AD92="",IF($AE92="","",($AD92+$AE92)),(($AD92+$AE92)/$AT92*100))</f>
        <v/>
      </c>
      <c r="AW92" s="129">
        <f>IF(AU92="","",SUM(AU92:AV92))</f>
        <v>411.81</v>
      </c>
      <c r="AX92" s="130">
        <f>IF(AU92="","",AA92-AU92)</f>
        <v>0</v>
      </c>
      <c r="AY92" s="130" t="str">
        <f>IF(AV92="","",(AF92+AG92)-AV92)</f>
        <v/>
      </c>
      <c r="AZ92" s="130">
        <f>IF(AI92&gt;0,AJ92-AW92,"New")</f>
        <v>0</v>
      </c>
      <c r="BA92" s="131">
        <f>G92</f>
        <v>39204</v>
      </c>
      <c r="BB92" s="132">
        <f>IF($G92&gt;0,($G92/$AP92),IF($H92&gt;0,(((43560/($H92/12))*$I92)/$AP92),0))</f>
        <v>0.17045217391304349</v>
      </c>
      <c r="BC92" s="133">
        <f>$AA92/(1/$BB92)</f>
        <v>70.193909739130433</v>
      </c>
      <c r="BD92" s="134">
        <f>(($AF92+$AG92)/(1/$BB92))</f>
        <v>0</v>
      </c>
      <c r="BE92" s="134">
        <f>BC92+BD92</f>
        <v>70.193909739130433</v>
      </c>
      <c r="BF92" s="134" t="str">
        <f>IF(BE92=L92,"yes","no")</f>
        <v>yes</v>
      </c>
      <c r="BG92" s="135">
        <f>IF(AN92="","",IF($G92&gt;0,($G92/AN92),IF($H92&gt;0,((((43560/($H92/12))*$I92)/$AN92)),0)))</f>
        <v>0.17045217391304349</v>
      </c>
      <c r="BH92" s="135">
        <f>IF($Z92="","",$Z92/(1/$BG92))</f>
        <v>70.193909739130433</v>
      </c>
      <c r="BI92" s="134">
        <f>(($AD92+$AE92)/(1/$BG92))</f>
        <v>0</v>
      </c>
      <c r="BJ92" s="136">
        <f>SUM(BH92:BI92)</f>
        <v>70.193909739130433</v>
      </c>
      <c r="BK92" s="119" t="str">
        <f>IF(K92=BJ92,"yes","no")</f>
        <v>yes</v>
      </c>
      <c r="BL92" s="135">
        <f>IF(BH92="","",IF(BH92=0,"",BC92-BH92))</f>
        <v>0</v>
      </c>
      <c r="BM92" s="135" t="str">
        <f>IF(BI92="","",IF(BI92=0,"",BD92-BI92))</f>
        <v/>
      </c>
      <c r="BN92" s="137">
        <f>IF(BL92="","",BE92-BJ92)</f>
        <v>0</v>
      </c>
      <c r="BO92" s="137">
        <f>S92-BN92</f>
        <v>0</v>
      </c>
      <c r="BP92" s="138">
        <f>Q92*(BA92/1000)</f>
        <v>70.193909739130433</v>
      </c>
    </row>
    <row r="93" spans="3:68" s="119" customFormat="1" ht="18" customHeight="1" x14ac:dyDescent="0.15">
      <c r="C93" s="156"/>
      <c r="D93" s="139" t="s">
        <v>140</v>
      </c>
      <c r="E93" s="140" t="s">
        <v>110</v>
      </c>
      <c r="F93" s="141" t="s">
        <v>182</v>
      </c>
      <c r="G93" s="142">
        <f>IF($K$8&gt;0,$K$8,$L$8)</f>
        <v>39204</v>
      </c>
      <c r="H93" s="143">
        <f>$K$12</f>
        <v>40</v>
      </c>
      <c r="I93" s="144">
        <f>$L$12</f>
        <v>3</v>
      </c>
      <c r="J93" s="140" t="s">
        <v>110</v>
      </c>
      <c r="K93" s="145">
        <f>BJ93</f>
        <v>54.277085739130435</v>
      </c>
      <c r="L93" s="146">
        <f>BE93</f>
        <v>54.277085739130435</v>
      </c>
      <c r="M93" s="147">
        <f>BH93</f>
        <v>54.277085739130435</v>
      </c>
      <c r="N93" s="148">
        <f>BC93</f>
        <v>54.277085739130435</v>
      </c>
      <c r="O93" s="149">
        <f>IF(S93="New","New",(N93/M93)-1)</f>
        <v>0</v>
      </c>
      <c r="P93" s="150">
        <f>(AI93/AN93)*1000</f>
        <v>1.3844782608695654</v>
      </c>
      <c r="Q93" s="151">
        <f>(AJ93/AP93)*1000</f>
        <v>1.3844782608695654</v>
      </c>
      <c r="R93" s="152" t="str">
        <f>IF(S93="New","New",IF(AY93="","",(Q93/P93)-1))</f>
        <v/>
      </c>
      <c r="S93" s="153">
        <f>IF(K93="","New",IF(K93=0,"New",L93-K93))</f>
        <v>0</v>
      </c>
      <c r="T93" s="154">
        <f>IF(S93="New","",S93/K93)</f>
        <v>0</v>
      </c>
      <c r="V93" s="159" t="s">
        <v>110</v>
      </c>
      <c r="W93" s="120" t="s">
        <v>4</v>
      </c>
      <c r="Y93" s="160"/>
      <c r="Z93" s="160">
        <v>318.43</v>
      </c>
      <c r="AA93" s="220">
        <v>318.43</v>
      </c>
      <c r="AB93" s="161"/>
      <c r="AC93" s="160"/>
      <c r="AD93" s="161"/>
      <c r="AE93" s="160"/>
      <c r="AF93" s="161"/>
      <c r="AG93" s="160"/>
      <c r="AH93" s="124">
        <f>Y93+(AB93+AC93)</f>
        <v>0</v>
      </c>
      <c r="AI93" s="124">
        <f>Z93+(AD93+AE93)</f>
        <v>318.43</v>
      </c>
      <c r="AJ93" s="124">
        <f>AA93+(AF93+AG93)</f>
        <v>318.43</v>
      </c>
      <c r="AK93" s="125"/>
      <c r="AL93" s="125">
        <v>230000</v>
      </c>
      <c r="AM93" s="125"/>
      <c r="AN93" s="125">
        <v>230000</v>
      </c>
      <c r="AO93" s="125"/>
      <c r="AP93" s="125">
        <v>230000</v>
      </c>
      <c r="AQ93" s="127">
        <f>AL93</f>
        <v>230000</v>
      </c>
      <c r="AR93" s="128">
        <f>IF(AP93&gt;0,AP93/AL93*100,"Not Avail.")</f>
        <v>100</v>
      </c>
      <c r="AS93" s="127">
        <f>AN93</f>
        <v>230000</v>
      </c>
      <c r="AT93" s="128">
        <f>IF(AL93&gt;0,AP93/AN93*100,"Not Avail.")</f>
        <v>100</v>
      </c>
      <c r="AU93" s="129">
        <f>IF($Z93="","",$Z93/$AT93*100)</f>
        <v>318.43</v>
      </c>
      <c r="AV93" s="129" t="str">
        <f>IF($AD93="",IF($AE93="","",($AD93+$AE93)),(($AD93+$AE93)/$AT93*100))</f>
        <v/>
      </c>
      <c r="AW93" s="129">
        <f>IF(AU93="","",SUM(AU93:AV93))</f>
        <v>318.43</v>
      </c>
      <c r="AX93" s="130">
        <f>IF(AU93="","",AA93-AU93)</f>
        <v>0</v>
      </c>
      <c r="AY93" s="130" t="str">
        <f>IF(AV93="","",(AF93+AG93)-AV93)</f>
        <v/>
      </c>
      <c r="AZ93" s="130">
        <f>IF(AI93&gt;0,AJ93-AW93,"New")</f>
        <v>0</v>
      </c>
      <c r="BA93" s="131">
        <f>G93</f>
        <v>39204</v>
      </c>
      <c r="BB93" s="132">
        <f>IF($G93&gt;0,($G93/$AP93),IF($H93&gt;0,(((43560/($H93/12))*$I93)/$AP93),0))</f>
        <v>0.17045217391304349</v>
      </c>
      <c r="BC93" s="133">
        <f>$AA93/(1/$BB93)</f>
        <v>54.277085739130435</v>
      </c>
      <c r="BD93" s="134">
        <f>(($AF93+$AG93)/(1/$BB93))</f>
        <v>0</v>
      </c>
      <c r="BE93" s="134">
        <f>BC93+BD93</f>
        <v>54.277085739130435</v>
      </c>
      <c r="BF93" s="134" t="str">
        <f>IF(BE93=L93,"yes","no")</f>
        <v>yes</v>
      </c>
      <c r="BG93" s="135">
        <f>IF(AN93="","",IF($G93&gt;0,($G93/AN93),IF($H93&gt;0,((((43560/($H93/12))*$I93)/$AN93)),0)))</f>
        <v>0.17045217391304349</v>
      </c>
      <c r="BH93" s="135">
        <f>IF($Z93="","",$Z93/(1/$BG93))</f>
        <v>54.277085739130435</v>
      </c>
      <c r="BI93" s="134">
        <f>(($AD93+$AE93)/(1/$BG93))</f>
        <v>0</v>
      </c>
      <c r="BJ93" s="136">
        <f>SUM(BH93:BI93)</f>
        <v>54.277085739130435</v>
      </c>
      <c r="BK93" s="119" t="str">
        <f>IF(K93=BJ93,"yes","no")</f>
        <v>yes</v>
      </c>
      <c r="BL93" s="135">
        <f>IF(BH93="","",IF(BH93=0,"",BC93-BH93))</f>
        <v>0</v>
      </c>
      <c r="BM93" s="135" t="str">
        <f>IF(BI93="","",IF(BI93=0,"",BD93-BI93))</f>
        <v/>
      </c>
      <c r="BN93" s="137">
        <f>IF(BL93="","",BE93-BJ93)</f>
        <v>0</v>
      </c>
      <c r="BO93" s="137">
        <f>S93-BN93</f>
        <v>0</v>
      </c>
      <c r="BP93" s="138">
        <f>Q93*(BA93/1000)</f>
        <v>54.277085739130442</v>
      </c>
    </row>
    <row r="94" spans="3:68" s="119" customFormat="1" ht="18" customHeight="1" x14ac:dyDescent="0.15">
      <c r="C94" s="156"/>
      <c r="D94" s="139" t="s">
        <v>140</v>
      </c>
      <c r="E94" s="140" t="s">
        <v>110</v>
      </c>
      <c r="F94" s="141" t="s">
        <v>183</v>
      </c>
      <c r="G94" s="142">
        <f>IF($K$8&gt;0,$K$8,$L$8)</f>
        <v>39204</v>
      </c>
      <c r="H94" s="143">
        <f>$K$12</f>
        <v>40</v>
      </c>
      <c r="I94" s="144">
        <f>$L$12</f>
        <v>3</v>
      </c>
      <c r="J94" s="140" t="s">
        <v>110</v>
      </c>
      <c r="K94" s="145">
        <f>BJ94</f>
        <v>70.193909739130433</v>
      </c>
      <c r="L94" s="146">
        <f>BE94</f>
        <v>70.193909739130433</v>
      </c>
      <c r="M94" s="147">
        <f>BH94</f>
        <v>70.193909739130433</v>
      </c>
      <c r="N94" s="148">
        <f>BC94</f>
        <v>70.193909739130433</v>
      </c>
      <c r="O94" s="149">
        <f>IF(S94="New","New",(N94/M94)-1)</f>
        <v>0</v>
      </c>
      <c r="P94" s="150">
        <f>(AI94/AN94)*1000</f>
        <v>1.7904782608695651</v>
      </c>
      <c r="Q94" s="151">
        <f>(AJ94/AP94)*1000</f>
        <v>1.7904782608695651</v>
      </c>
      <c r="R94" s="152" t="str">
        <f>IF(S94="New","New",IF(AY94="","",(Q94/P94)-1))</f>
        <v/>
      </c>
      <c r="S94" s="153">
        <f>IF(K94="","New",IF(K94=0,"New",L94-K94))</f>
        <v>0</v>
      </c>
      <c r="T94" s="154">
        <f>IF(S94="New","",S94/K94)</f>
        <v>0</v>
      </c>
      <c r="V94" s="159" t="s">
        <v>110</v>
      </c>
      <c r="W94" s="120" t="s">
        <v>4</v>
      </c>
      <c r="Y94" s="160"/>
      <c r="Z94" s="160">
        <v>411.81</v>
      </c>
      <c r="AA94" s="220">
        <v>411.81</v>
      </c>
      <c r="AB94" s="161"/>
      <c r="AC94" s="160"/>
      <c r="AD94" s="161"/>
      <c r="AE94" s="160"/>
      <c r="AF94" s="161"/>
      <c r="AG94" s="160"/>
      <c r="AH94" s="124">
        <f>Y94+(AB94+AC94)</f>
        <v>0</v>
      </c>
      <c r="AI94" s="124">
        <f>Z94+(AD94+AE94)</f>
        <v>411.81</v>
      </c>
      <c r="AJ94" s="124">
        <f>AA94+(AF94+AG94)</f>
        <v>411.81</v>
      </c>
      <c r="AK94" s="125"/>
      <c r="AL94" s="125">
        <v>230000</v>
      </c>
      <c r="AM94" s="125"/>
      <c r="AN94" s="125">
        <v>230000</v>
      </c>
      <c r="AO94" s="125"/>
      <c r="AP94" s="125">
        <v>230000</v>
      </c>
      <c r="AQ94" s="127">
        <f>AL94</f>
        <v>230000</v>
      </c>
      <c r="AR94" s="128">
        <f>IF(AP94&gt;0,AP94/AL94*100,"Not Avail.")</f>
        <v>100</v>
      </c>
      <c r="AS94" s="127">
        <f>AN94</f>
        <v>230000</v>
      </c>
      <c r="AT94" s="128">
        <f>IF(AL94&gt;0,AP94/AN94*100,"Not Avail.")</f>
        <v>100</v>
      </c>
      <c r="AU94" s="129">
        <f>IF($Z94="","",$Z94/$AT94*100)</f>
        <v>411.81</v>
      </c>
      <c r="AV94" s="129" t="str">
        <f>IF($AD94="",IF($AE94="","",($AD94+$AE94)),(($AD94+$AE94)/$AT94*100))</f>
        <v/>
      </c>
      <c r="AW94" s="129">
        <f>IF(AU94="","",SUM(AU94:AV94))</f>
        <v>411.81</v>
      </c>
      <c r="AX94" s="130">
        <f>IF(AU94="","",AA94-AU94)</f>
        <v>0</v>
      </c>
      <c r="AY94" s="130" t="str">
        <f>IF(AV94="","",(AF94+AG94)-AV94)</f>
        <v/>
      </c>
      <c r="AZ94" s="130">
        <f>IF(AI94&gt;0,AJ94-AW94,"New")</f>
        <v>0</v>
      </c>
      <c r="BA94" s="131">
        <f>G94</f>
        <v>39204</v>
      </c>
      <c r="BB94" s="132">
        <f>IF($G94&gt;0,($G94/$AP94),IF($H94&gt;0,(((43560/($H94/12))*$I94)/$AP94),0))</f>
        <v>0.17045217391304349</v>
      </c>
      <c r="BC94" s="133">
        <f>$AA94/(1/$BB94)</f>
        <v>70.193909739130433</v>
      </c>
      <c r="BD94" s="134">
        <f>(($AF94+$AG94)/(1/$BB94))</f>
        <v>0</v>
      </c>
      <c r="BE94" s="134">
        <f>BC94+BD94</f>
        <v>70.193909739130433</v>
      </c>
      <c r="BF94" s="134" t="str">
        <f>IF(BE94=L94,"yes","no")</f>
        <v>yes</v>
      </c>
      <c r="BG94" s="135">
        <f>IF(AN94="","",IF($G94&gt;0,($G94/AN94),IF($H94&gt;0,((((43560/($H94/12))*$I94)/$AN94)),0)))</f>
        <v>0.17045217391304349</v>
      </c>
      <c r="BH94" s="135">
        <f>IF($Z94="","",$Z94/(1/$BG94))</f>
        <v>70.193909739130433</v>
      </c>
      <c r="BI94" s="134">
        <f>(($AD94+$AE94)/(1/$BG94))</f>
        <v>0</v>
      </c>
      <c r="BJ94" s="136">
        <f>SUM(BH94:BI94)</f>
        <v>70.193909739130433</v>
      </c>
      <c r="BK94" s="119" t="str">
        <f>IF(K94=BJ94,"yes","no")</f>
        <v>yes</v>
      </c>
      <c r="BL94" s="135">
        <f>IF(BH94="","",IF(BH94=0,"",BC94-BH94))</f>
        <v>0</v>
      </c>
      <c r="BM94" s="135" t="str">
        <f>IF(BI94="","",IF(BI94=0,"",BD94-BI94))</f>
        <v/>
      </c>
      <c r="BN94" s="137">
        <f>IF(BL94="","",BE94-BJ94)</f>
        <v>0</v>
      </c>
      <c r="BO94" s="137">
        <f>S94-BN94</f>
        <v>0</v>
      </c>
      <c r="BP94" s="138">
        <f>Q94*(BA94/1000)</f>
        <v>70.193909739130433</v>
      </c>
    </row>
    <row r="95" spans="3:68" s="119" customFormat="1" ht="18" customHeight="1" x14ac:dyDescent="0.15">
      <c r="C95" s="156"/>
      <c r="D95" s="139" t="s">
        <v>140</v>
      </c>
      <c r="E95" s="140" t="s">
        <v>110</v>
      </c>
      <c r="F95" s="141" t="s">
        <v>209</v>
      </c>
      <c r="G95" s="142">
        <f>IF($K$8&gt;0,$K$8,$L$8)</f>
        <v>39204</v>
      </c>
      <c r="H95" s="143">
        <f>$K$12</f>
        <v>40</v>
      </c>
      <c r="I95" s="144">
        <f>$L$12</f>
        <v>3</v>
      </c>
      <c r="J95" s="140" t="s">
        <v>110</v>
      </c>
      <c r="K95" s="145">
        <f>BJ95</f>
        <v>0</v>
      </c>
      <c r="L95" s="146">
        <f>BE95</f>
        <v>70.193909739130433</v>
      </c>
      <c r="M95" s="147" t="str">
        <f>BH95</f>
        <v/>
      </c>
      <c r="N95" s="148">
        <f>BC95</f>
        <v>70.193909739130433</v>
      </c>
      <c r="O95" s="149" t="str">
        <f>IF(S95="New","New",(N95/M95)-1)</f>
        <v>New</v>
      </c>
      <c r="P95" s="150">
        <f>(AI95/AN95)*1000</f>
        <v>0</v>
      </c>
      <c r="Q95" s="151">
        <f>(AJ95/AP95)*1000</f>
        <v>1.7904782608695651</v>
      </c>
      <c r="R95" s="152" t="str">
        <f>IF(S95="New","New",IF(AY95="","",(Q95/P95)-1))</f>
        <v>New</v>
      </c>
      <c r="S95" s="153" t="str">
        <f>IF(K95="","New",IF(K95=0,"New",L95-K95))</f>
        <v>New</v>
      </c>
      <c r="T95" s="154" t="str">
        <f>IF(S95="New","",S95/K95)</f>
        <v/>
      </c>
      <c r="V95" s="159" t="s">
        <v>110</v>
      </c>
      <c r="W95" s="120" t="s">
        <v>4</v>
      </c>
      <c r="Y95" s="160"/>
      <c r="Z95" s="160"/>
      <c r="AA95" s="220">
        <v>411.81</v>
      </c>
      <c r="AB95" s="161"/>
      <c r="AC95" s="160"/>
      <c r="AD95" s="161"/>
      <c r="AE95" s="160"/>
      <c r="AF95" s="161"/>
      <c r="AG95" s="160"/>
      <c r="AH95" s="124">
        <f>Y95+(AB95+AC95)</f>
        <v>0</v>
      </c>
      <c r="AI95" s="124">
        <f>Z95+(AD95+AE95)</f>
        <v>0</v>
      </c>
      <c r="AJ95" s="124">
        <f>AA95+(AF95+AG95)</f>
        <v>411.81</v>
      </c>
      <c r="AK95" s="125"/>
      <c r="AL95" s="125">
        <v>230000</v>
      </c>
      <c r="AM95" s="125"/>
      <c r="AN95" s="125">
        <v>230000</v>
      </c>
      <c r="AO95" s="125"/>
      <c r="AP95" s="125">
        <v>230000</v>
      </c>
      <c r="AQ95" s="127">
        <f>AL95</f>
        <v>230000</v>
      </c>
      <c r="AR95" s="128">
        <f>IF(AP95&gt;0,AP95/AL95*100,"Not Avail.")</f>
        <v>100</v>
      </c>
      <c r="AS95" s="127">
        <f>AN95</f>
        <v>230000</v>
      </c>
      <c r="AT95" s="128">
        <f>IF(AL95&gt;0,AP95/AN95*100,"Not Avail.")</f>
        <v>100</v>
      </c>
      <c r="AU95" s="129" t="str">
        <f>IF($Z95="","",$Z95/$AT95*100)</f>
        <v/>
      </c>
      <c r="AV95" s="129" t="str">
        <f>IF($AD95="",IF($AE95="","",($AD95+$AE95)),(($AD95+$AE95)/$AT95*100))</f>
        <v/>
      </c>
      <c r="AW95" s="129" t="str">
        <f>IF(AU95="","",SUM(AU95:AV95))</f>
        <v/>
      </c>
      <c r="AX95" s="130" t="str">
        <f>IF(AU95="","",AA95-AU95)</f>
        <v/>
      </c>
      <c r="AY95" s="130" t="str">
        <f>IF(AV95="","",(AF95+AG95)-AV95)</f>
        <v/>
      </c>
      <c r="AZ95" s="130" t="str">
        <f>IF(AI95&gt;0,AJ95-AW95,"New")</f>
        <v>New</v>
      </c>
      <c r="BA95" s="131">
        <f>G95</f>
        <v>39204</v>
      </c>
      <c r="BB95" s="132">
        <f>IF($G95&gt;0,($G95/$AP95),IF($H95&gt;0,(((43560/($H95/12))*$I95)/$AP95),0))</f>
        <v>0.17045217391304349</v>
      </c>
      <c r="BC95" s="133">
        <f>$AA95/(1/$BB95)</f>
        <v>70.193909739130433</v>
      </c>
      <c r="BD95" s="134">
        <f>(($AF95+$AG95)/(1/$BB95))</f>
        <v>0</v>
      </c>
      <c r="BE95" s="134">
        <f>BC95+BD95</f>
        <v>70.193909739130433</v>
      </c>
      <c r="BF95" s="134" t="str">
        <f>IF(BE95=L95,"yes","no")</f>
        <v>yes</v>
      </c>
      <c r="BG95" s="135">
        <f>IF(AN95="","",IF($G95&gt;0,($G95/AN95),IF($H95&gt;0,((((43560/($H95/12))*$I95)/$AN95)),0)))</f>
        <v>0.17045217391304349</v>
      </c>
      <c r="BH95" s="135" t="str">
        <f>IF($Z95="","",$Z95/(1/$BG95))</f>
        <v/>
      </c>
      <c r="BI95" s="134">
        <f>(($AD95+$AE95)/(1/$BG95))</f>
        <v>0</v>
      </c>
      <c r="BJ95" s="136">
        <f>SUM(BH95:BI95)</f>
        <v>0</v>
      </c>
      <c r="BK95" s="119" t="str">
        <f>IF(K95=BJ95,"yes","no")</f>
        <v>yes</v>
      </c>
      <c r="BL95" s="135" t="str">
        <f>IF(BH95="","",IF(BH95=0,"",BC95-BH95))</f>
        <v/>
      </c>
      <c r="BM95" s="135" t="str">
        <f>IF(BI95="","",IF(BI95=0,"",BD95-BI95))</f>
        <v/>
      </c>
      <c r="BN95" s="137" t="str">
        <f>IF(BL95="","",BE95-BJ95)</f>
        <v/>
      </c>
      <c r="BO95" s="137" t="e">
        <f>S95-BN95</f>
        <v>#VALUE!</v>
      </c>
      <c r="BP95" s="138">
        <f>Q95*(BA95/1000)</f>
        <v>70.193909739130433</v>
      </c>
    </row>
    <row r="96" spans="3:68" s="119" customFormat="1" ht="18" customHeight="1" x14ac:dyDescent="0.15">
      <c r="C96" s="156"/>
      <c r="D96" s="139" t="s">
        <v>140</v>
      </c>
      <c r="E96" s="140" t="s">
        <v>110</v>
      </c>
      <c r="F96" s="141" t="s">
        <v>184</v>
      </c>
      <c r="G96" s="142">
        <f>IF($K$8&gt;0,$K$8,$L$8)</f>
        <v>39204</v>
      </c>
      <c r="H96" s="143">
        <f>$K$12</f>
        <v>40</v>
      </c>
      <c r="I96" s="144">
        <f>$L$12</f>
        <v>3</v>
      </c>
      <c r="J96" s="140" t="s">
        <v>110</v>
      </c>
      <c r="K96" s="145">
        <f>BJ96</f>
        <v>69.360398608695647</v>
      </c>
      <c r="L96" s="146">
        <f>BE96</f>
        <v>70.193909739130433</v>
      </c>
      <c r="M96" s="147">
        <f>BH96</f>
        <v>69.360398608695647</v>
      </c>
      <c r="N96" s="148">
        <f>BC96</f>
        <v>70.193909739130433</v>
      </c>
      <c r="O96" s="149">
        <f>IF(S96="New","New",(N96/M96)-1)</f>
        <v>1.2017104099085962E-2</v>
      </c>
      <c r="P96" s="150">
        <f>(AI96/AN96)*1000</f>
        <v>1.7692173913043479</v>
      </c>
      <c r="Q96" s="151">
        <f>(AJ96/AP96)*1000</f>
        <v>1.7904782608695651</v>
      </c>
      <c r="R96" s="152" t="str">
        <f>IF(S96="New","New",IF(AY96="","",(Q96/P96)-1))</f>
        <v/>
      </c>
      <c r="S96" s="153">
        <f>IF(K96="","New",IF(K96=0,"New",L96-K96))</f>
        <v>0.8335111304347862</v>
      </c>
      <c r="T96" s="154">
        <f>IF(S96="New","",S96/K96)</f>
        <v>1.2017104099085869E-2</v>
      </c>
      <c r="V96" s="159" t="s">
        <v>110</v>
      </c>
      <c r="W96" s="120" t="s">
        <v>4</v>
      </c>
      <c r="Y96" s="160"/>
      <c r="Z96" s="160">
        <v>406.92</v>
      </c>
      <c r="AA96" s="220">
        <v>411.81</v>
      </c>
      <c r="AB96" s="161"/>
      <c r="AC96" s="160"/>
      <c r="AD96" s="161"/>
      <c r="AE96" s="160"/>
      <c r="AF96" s="161"/>
      <c r="AG96" s="160"/>
      <c r="AH96" s="124">
        <f>Y96+(AB96+AC96)</f>
        <v>0</v>
      </c>
      <c r="AI96" s="124">
        <f>Z96+(AD96+AE96)</f>
        <v>406.92</v>
      </c>
      <c r="AJ96" s="124">
        <f>AA96+(AF96+AG96)</f>
        <v>411.81</v>
      </c>
      <c r="AK96" s="125"/>
      <c r="AL96" s="125">
        <v>230000</v>
      </c>
      <c r="AM96" s="125"/>
      <c r="AN96" s="125">
        <v>230000</v>
      </c>
      <c r="AO96" s="125"/>
      <c r="AP96" s="125">
        <v>230000</v>
      </c>
      <c r="AQ96" s="127">
        <f>AL96</f>
        <v>230000</v>
      </c>
      <c r="AR96" s="128">
        <f>IF(AP96&gt;0,AP96/AL96*100,"Not Avail.")</f>
        <v>100</v>
      </c>
      <c r="AS96" s="127">
        <f>AN96</f>
        <v>230000</v>
      </c>
      <c r="AT96" s="128">
        <f>IF(AL96&gt;0,AP96/AN96*100,"Not Avail.")</f>
        <v>100</v>
      </c>
      <c r="AU96" s="129">
        <f>IF($Z96="","",$Z96/$AT96*100)</f>
        <v>406.92</v>
      </c>
      <c r="AV96" s="129" t="str">
        <f>IF($AD96="",IF($AE96="","",($AD96+$AE96)),(($AD96+$AE96)/$AT96*100))</f>
        <v/>
      </c>
      <c r="AW96" s="129">
        <f>IF(AU96="","",SUM(AU96:AV96))</f>
        <v>406.92</v>
      </c>
      <c r="AX96" s="130">
        <f>IF(AU96="","",AA96-AU96)</f>
        <v>4.8899999999999864</v>
      </c>
      <c r="AY96" s="130" t="str">
        <f>IF(AV96="","",(AF96+AG96)-AV96)</f>
        <v/>
      </c>
      <c r="AZ96" s="130">
        <f>IF(AI96&gt;0,AJ96-AW96,"New")</f>
        <v>4.8899999999999864</v>
      </c>
      <c r="BA96" s="131">
        <f>G96</f>
        <v>39204</v>
      </c>
      <c r="BB96" s="132">
        <f>IF($G96&gt;0,($G96/$AP96),IF($H96&gt;0,(((43560/($H96/12))*$I96)/$AP96),0))</f>
        <v>0.17045217391304349</v>
      </c>
      <c r="BC96" s="133">
        <f>$AA96/(1/$BB96)</f>
        <v>70.193909739130433</v>
      </c>
      <c r="BD96" s="134">
        <f>(($AF96+$AG96)/(1/$BB96))</f>
        <v>0</v>
      </c>
      <c r="BE96" s="134">
        <f>BC96+BD96</f>
        <v>70.193909739130433</v>
      </c>
      <c r="BF96" s="134" t="str">
        <f>IF(BE96=L96,"yes","no")</f>
        <v>yes</v>
      </c>
      <c r="BG96" s="135">
        <f>IF(AN96="","",IF($G96&gt;0,($G96/AN96),IF($H96&gt;0,((((43560/($H96/12))*$I96)/$AN96)),0)))</f>
        <v>0.17045217391304349</v>
      </c>
      <c r="BH96" s="135">
        <f>IF($Z96="","",$Z96/(1/$BG96))</f>
        <v>69.360398608695647</v>
      </c>
      <c r="BI96" s="134">
        <f>(($AD96+$AE96)/(1/$BG96))</f>
        <v>0</v>
      </c>
      <c r="BJ96" s="136">
        <f>SUM(BH96:BI96)</f>
        <v>69.360398608695647</v>
      </c>
      <c r="BK96" s="119" t="str">
        <f>IF(K96=BJ96,"yes","no")</f>
        <v>yes</v>
      </c>
      <c r="BL96" s="135">
        <f>IF(BH96="","",IF(BH96=0,"",BC96-BH96))</f>
        <v>0.8335111304347862</v>
      </c>
      <c r="BM96" s="135" t="str">
        <f>IF(BI96="","",IF(BI96=0,"",BD96-BI96))</f>
        <v/>
      </c>
      <c r="BN96" s="137">
        <f>IF(BL96="","",BE96-BJ96)</f>
        <v>0.8335111304347862</v>
      </c>
      <c r="BO96" s="137">
        <f>S96-BN96</f>
        <v>0</v>
      </c>
      <c r="BP96" s="138">
        <f>Q96*(BA96/1000)</f>
        <v>70.193909739130433</v>
      </c>
    </row>
    <row r="97" spans="3:68" s="119" customFormat="1" ht="18" customHeight="1" x14ac:dyDescent="0.15">
      <c r="C97" s="120"/>
      <c r="D97" s="139" t="s">
        <v>40</v>
      </c>
      <c r="E97" s="140" t="s">
        <v>62</v>
      </c>
      <c r="F97" s="141" t="s">
        <v>185</v>
      </c>
      <c r="G97" s="142">
        <f>IF($K$8&gt;0,$K$8,$L$8)</f>
        <v>39204</v>
      </c>
      <c r="H97" s="143">
        <f>$K$12</f>
        <v>40</v>
      </c>
      <c r="I97" s="144">
        <f>$L$12</f>
        <v>3</v>
      </c>
      <c r="J97" s="140" t="s">
        <v>62</v>
      </c>
      <c r="K97" s="145">
        <f>BJ97</f>
        <v>44.55</v>
      </c>
      <c r="L97" s="146">
        <f>BE97</f>
        <v>45.440999999999995</v>
      </c>
      <c r="M97" s="147">
        <f>BH97</f>
        <v>44.55</v>
      </c>
      <c r="N97" s="148">
        <f>BC97</f>
        <v>45.440999999999995</v>
      </c>
      <c r="O97" s="149">
        <f>IF(S97="New","New",(N97/M97)-1)</f>
        <v>2.0000000000000018E-2</v>
      </c>
      <c r="P97" s="150">
        <f>(AI97/AN97)*1000</f>
        <v>1.1363636363636362</v>
      </c>
      <c r="Q97" s="151">
        <f>(AJ97/AP97)*1000</f>
        <v>1.1590909090909092</v>
      </c>
      <c r="R97" s="152" t="str">
        <f>IF(S97="New","New",IF(AY97="","",(Q97/P97)-1))</f>
        <v/>
      </c>
      <c r="S97" s="153">
        <f>IF(K97="","New",IF(K97=0,"New",L97-K97))</f>
        <v>0.89099999999999824</v>
      </c>
      <c r="T97" s="154">
        <f>IF(S97="New","",S97/K97)</f>
        <v>1.9999999999999962E-2</v>
      </c>
      <c r="V97" s="122" t="s">
        <v>62</v>
      </c>
      <c r="W97" s="120" t="s">
        <v>4</v>
      </c>
      <c r="Y97" s="123"/>
      <c r="Z97" s="123">
        <v>250</v>
      </c>
      <c r="AA97" s="219">
        <v>255</v>
      </c>
      <c r="AB97" s="123"/>
      <c r="AC97" s="123"/>
      <c r="AD97" s="123"/>
      <c r="AE97" s="123"/>
      <c r="AF97" s="123"/>
      <c r="AG97" s="123"/>
      <c r="AH97" s="124">
        <f>Y97+(AB97+AC97)</f>
        <v>0</v>
      </c>
      <c r="AI97" s="124">
        <f>Z97+(AD97+AE97)</f>
        <v>250</v>
      </c>
      <c r="AJ97" s="124">
        <f>AA97+(AF97+AG97)</f>
        <v>255</v>
      </c>
      <c r="AK97" s="162"/>
      <c r="AL97" s="125">
        <v>220000</v>
      </c>
      <c r="AM97" s="162"/>
      <c r="AN97" s="125">
        <v>220000</v>
      </c>
      <c r="AO97" s="162"/>
      <c r="AP97" s="125">
        <v>220000</v>
      </c>
      <c r="AQ97" s="127">
        <f>AL97</f>
        <v>220000</v>
      </c>
      <c r="AR97" s="128">
        <f>IF(AP97&gt;0,AP97/AL97*100,"Not Avail.")</f>
        <v>100</v>
      </c>
      <c r="AS97" s="127">
        <f>AN97</f>
        <v>220000</v>
      </c>
      <c r="AT97" s="128">
        <f>IF(AL97&gt;0,AP97/AN97*100,"Not Avail.")</f>
        <v>100</v>
      </c>
      <c r="AU97" s="129">
        <f>IF($Z97="","",$Z97/$AT97*100)</f>
        <v>250</v>
      </c>
      <c r="AV97" s="129" t="str">
        <f>IF($AD97="",IF($AE97="","",($AD97+$AE97)),(($AD97+$AE97)/$AT97*100))</f>
        <v/>
      </c>
      <c r="AW97" s="129">
        <f>IF(AU97="","",SUM(AU97:AV97))</f>
        <v>250</v>
      </c>
      <c r="AX97" s="130">
        <f>IF(AU97="","",AA97-AU97)</f>
        <v>5</v>
      </c>
      <c r="AY97" s="130" t="str">
        <f>IF(AV97="","",(AF97+AG97)-AV97)</f>
        <v/>
      </c>
      <c r="AZ97" s="130">
        <f>IF(AI97&gt;0,AJ97-AW97,"New")</f>
        <v>5</v>
      </c>
      <c r="BA97" s="131">
        <f>G97</f>
        <v>39204</v>
      </c>
      <c r="BB97" s="132">
        <f>IF($G97&gt;0,($G97/$AP97),IF($H97&gt;0,(((43560/($H97/12))*$I97)/$AP97),0))</f>
        <v>0.1782</v>
      </c>
      <c r="BC97" s="133">
        <f>$AA97/(1/$BB97)</f>
        <v>45.440999999999995</v>
      </c>
      <c r="BD97" s="134">
        <f>(($AF97+$AG97)/(1/$BB97))</f>
        <v>0</v>
      </c>
      <c r="BE97" s="134">
        <f>BC97+BD97</f>
        <v>45.440999999999995</v>
      </c>
      <c r="BF97" s="134" t="str">
        <f>IF(BE97=L97,"yes","no")</f>
        <v>yes</v>
      </c>
      <c r="BG97" s="135">
        <f>IF(AN97="","",IF($G97&gt;0,($G97/AN97),IF($H97&gt;0,((((43560/($H97/12))*$I97)/$AN97)),0)))</f>
        <v>0.1782</v>
      </c>
      <c r="BH97" s="135">
        <f>IF($Z97="","",$Z97/(1/$BG97))</f>
        <v>44.55</v>
      </c>
      <c r="BI97" s="134">
        <f>(($AD97+$AE97)/(1/$BG97))</f>
        <v>0</v>
      </c>
      <c r="BJ97" s="136">
        <f>SUM(BH97:BI97)</f>
        <v>44.55</v>
      </c>
      <c r="BK97" s="119" t="str">
        <f>IF(K97=BJ97,"yes","no")</f>
        <v>yes</v>
      </c>
      <c r="BL97" s="135">
        <f>IF(BH97="","",IF(BH97=0,"",BC97-BH97))</f>
        <v>0.89099999999999824</v>
      </c>
      <c r="BM97" s="135" t="str">
        <f>IF(BI97="","",IF(BI97=0,"",BD97-BI97))</f>
        <v/>
      </c>
      <c r="BN97" s="137">
        <f>IF(BL97="","",BE97-BJ97)</f>
        <v>0.89099999999999824</v>
      </c>
      <c r="BO97" s="137">
        <f>S97-BN97</f>
        <v>0</v>
      </c>
      <c r="BP97" s="138">
        <f>Q97*(BA97/1000)</f>
        <v>45.441000000000003</v>
      </c>
    </row>
    <row r="98" spans="3:68" s="119" customFormat="1" ht="18" customHeight="1" x14ac:dyDescent="0.15">
      <c r="C98" s="120"/>
      <c r="D98" s="139" t="s">
        <v>40</v>
      </c>
      <c r="E98" s="140" t="s">
        <v>96</v>
      </c>
      <c r="F98" s="141" t="s">
        <v>210</v>
      </c>
      <c r="G98" s="142">
        <f>IF($K$8&gt;0,$K$8,$L$8)</f>
        <v>39204</v>
      </c>
      <c r="H98" s="143">
        <f>$K$12</f>
        <v>40</v>
      </c>
      <c r="I98" s="144">
        <f>$L$12</f>
        <v>3</v>
      </c>
      <c r="J98" s="140" t="s">
        <v>96</v>
      </c>
      <c r="K98" s="145">
        <f>BJ98</f>
        <v>0</v>
      </c>
      <c r="L98" s="146">
        <f>BE98</f>
        <v>66.825000000000003</v>
      </c>
      <c r="M98" s="147" t="str">
        <f>BH98</f>
        <v/>
      </c>
      <c r="N98" s="148">
        <f>BC98</f>
        <v>66.825000000000003</v>
      </c>
      <c r="O98" s="149" t="str">
        <f>IF(S98="New","New",(N98/M98)-1)</f>
        <v>New</v>
      </c>
      <c r="P98" s="150">
        <f>(AI98/AN98)*1000</f>
        <v>0</v>
      </c>
      <c r="Q98" s="151">
        <f>(AJ98/AP98)*1000</f>
        <v>1.7045454545454544</v>
      </c>
      <c r="R98" s="152" t="str">
        <f>IF(S98="New","New",IF(AY98="","",(Q98/P98)-1))</f>
        <v>New</v>
      </c>
      <c r="S98" s="153" t="str">
        <f>IF(K98="","New",IF(K98=0,"New",L98-K98))</f>
        <v>New</v>
      </c>
      <c r="T98" s="154" t="str">
        <f>IF(S98="New","",S98/K98)</f>
        <v/>
      </c>
      <c r="V98" s="122" t="s">
        <v>96</v>
      </c>
      <c r="W98" s="120" t="s">
        <v>4</v>
      </c>
      <c r="Y98" s="123"/>
      <c r="Z98" s="123"/>
      <c r="AA98" s="219">
        <v>375</v>
      </c>
      <c r="AB98" s="123"/>
      <c r="AC98" s="123"/>
      <c r="AD98" s="123"/>
      <c r="AE98" s="123"/>
      <c r="AF98" s="123"/>
      <c r="AG98" s="123"/>
      <c r="AH98" s="124">
        <f>Y98+(AB98+AC98)</f>
        <v>0</v>
      </c>
      <c r="AI98" s="124">
        <f>Z98+(AD98+AE98)</f>
        <v>0</v>
      </c>
      <c r="AJ98" s="124">
        <f>AA98+(AF98+AG98)</f>
        <v>375</v>
      </c>
      <c r="AK98" s="162"/>
      <c r="AL98" s="125">
        <v>220000</v>
      </c>
      <c r="AM98" s="162"/>
      <c r="AN98" s="125">
        <v>220000</v>
      </c>
      <c r="AO98" s="162"/>
      <c r="AP98" s="125">
        <v>220000</v>
      </c>
      <c r="AQ98" s="127">
        <f>AL98</f>
        <v>220000</v>
      </c>
      <c r="AR98" s="128">
        <f>IF(AP98&gt;0,AP98/AL98*100,"Not Avail.")</f>
        <v>100</v>
      </c>
      <c r="AS98" s="127">
        <f>AN98</f>
        <v>220000</v>
      </c>
      <c r="AT98" s="128">
        <f>IF(AL98&gt;0,AP98/AN98*100,"Not Avail.")</f>
        <v>100</v>
      </c>
      <c r="AU98" s="129" t="str">
        <f>IF($Z98="","",$Z98/$AT98*100)</f>
        <v/>
      </c>
      <c r="AV98" s="129" t="str">
        <f>IF($AD98="",IF($AE98="","",($AD98+$AE98)),(($AD98+$AE98)/$AT98*100))</f>
        <v/>
      </c>
      <c r="AW98" s="129" t="str">
        <f>IF(AU98="","",SUM(AU98:AV98))</f>
        <v/>
      </c>
      <c r="AX98" s="130" t="str">
        <f>IF(AU98="","",AA98-AU98)</f>
        <v/>
      </c>
      <c r="AY98" s="130" t="str">
        <f>IF(AV98="","",(AF98+AG98)-AV98)</f>
        <v/>
      </c>
      <c r="AZ98" s="130" t="str">
        <f>IF(AI98&gt;0,AJ98-AW98,"New")</f>
        <v>New</v>
      </c>
      <c r="BA98" s="131">
        <f>G98</f>
        <v>39204</v>
      </c>
      <c r="BB98" s="132">
        <f>IF($G98&gt;0,($G98/$AP98),IF($H98&gt;0,(((43560/($H98/12))*$I98)/$AP98),0))</f>
        <v>0.1782</v>
      </c>
      <c r="BC98" s="133">
        <f>$AA98/(1/$BB98)</f>
        <v>66.825000000000003</v>
      </c>
      <c r="BD98" s="134">
        <f>(($AF98+$AG98)/(1/$BB98))</f>
        <v>0</v>
      </c>
      <c r="BE98" s="134">
        <f>BC98+BD98</f>
        <v>66.825000000000003</v>
      </c>
      <c r="BF98" s="134" t="str">
        <f>IF(BE98=L98,"yes","no")</f>
        <v>yes</v>
      </c>
      <c r="BG98" s="135">
        <f>IF(AN98="","",IF($G98&gt;0,($G98/AN98),IF($H98&gt;0,((((43560/($H98/12))*$I98)/$AN98)),0)))</f>
        <v>0.1782</v>
      </c>
      <c r="BH98" s="135" t="str">
        <f>IF($Z98="","",$Z98/(1/$BG98))</f>
        <v/>
      </c>
      <c r="BI98" s="134">
        <f>(($AD98+$AE98)/(1/$BG98))</f>
        <v>0</v>
      </c>
      <c r="BJ98" s="136">
        <f>SUM(BH98:BI98)</f>
        <v>0</v>
      </c>
      <c r="BK98" s="119" t="str">
        <f>IF(K98=BJ98,"yes","no")</f>
        <v>yes</v>
      </c>
      <c r="BL98" s="135" t="str">
        <f>IF(BH98="","",IF(BH98=0,"",BC98-BH98))</f>
        <v/>
      </c>
      <c r="BM98" s="135" t="str">
        <f>IF(BI98="","",IF(BI98=0,"",BD98-BI98))</f>
        <v/>
      </c>
      <c r="BN98" s="137" t="str">
        <f>IF(BL98="","",BE98-BJ98)</f>
        <v/>
      </c>
      <c r="BO98" s="137" t="e">
        <f>S98-BN98</f>
        <v>#VALUE!</v>
      </c>
      <c r="BP98" s="138">
        <f>Q98*(BA98/1000)</f>
        <v>66.824999999999989</v>
      </c>
    </row>
    <row r="99" spans="3:68" s="119" customFormat="1" ht="18" customHeight="1" x14ac:dyDescent="0.15">
      <c r="C99" s="120"/>
      <c r="D99" s="139" t="s">
        <v>40</v>
      </c>
      <c r="E99" s="140" t="s">
        <v>68</v>
      </c>
      <c r="F99" s="141" t="s">
        <v>69</v>
      </c>
      <c r="G99" s="142">
        <f>IF($K$8&gt;0,$K$8,$L$8)</f>
        <v>39204</v>
      </c>
      <c r="H99" s="143">
        <f>$K$12</f>
        <v>40</v>
      </c>
      <c r="I99" s="144">
        <f>$L$12</f>
        <v>3</v>
      </c>
      <c r="J99" s="140" t="s">
        <v>68</v>
      </c>
      <c r="K99" s="145">
        <f>BJ99</f>
        <v>62.37</v>
      </c>
      <c r="L99" s="146">
        <f>BE99</f>
        <v>54.350999999999999</v>
      </c>
      <c r="M99" s="147">
        <f>BH99</f>
        <v>62.37</v>
      </c>
      <c r="N99" s="148">
        <f>BC99</f>
        <v>54.350999999999999</v>
      </c>
      <c r="O99" s="149">
        <f>IF(S99="New","New",(N99/M99)-1)</f>
        <v>-0.12857142857142856</v>
      </c>
      <c r="P99" s="150">
        <f>(AI99/AN99)*1000</f>
        <v>1.5909090909090911</v>
      </c>
      <c r="Q99" s="151">
        <f>(AJ99/AP99)*1000</f>
        <v>1.3863636363636362</v>
      </c>
      <c r="R99" s="152" t="str">
        <f>IF(S99="New","New",IF(AY99="","",(Q99/P99)-1))</f>
        <v/>
      </c>
      <c r="S99" s="153">
        <f>IF(K99="","New",IF(K99=0,"New",L99-K99))</f>
        <v>-8.0189999999999984</v>
      </c>
      <c r="T99" s="154">
        <f>IF(S99="New","",S99/K99)</f>
        <v>-0.12857142857142856</v>
      </c>
      <c r="V99" s="122" t="s">
        <v>68</v>
      </c>
      <c r="W99" s="120" t="s">
        <v>4</v>
      </c>
      <c r="Y99" s="123">
        <v>350</v>
      </c>
      <c r="Z99" s="123">
        <v>350</v>
      </c>
      <c r="AA99" s="219">
        <v>305</v>
      </c>
      <c r="AB99" s="123"/>
      <c r="AC99" s="123"/>
      <c r="AD99" s="123"/>
      <c r="AE99" s="123"/>
      <c r="AF99" s="123"/>
      <c r="AG99" s="123"/>
      <c r="AH99" s="124">
        <f>Y99+(AB99+AC99)</f>
        <v>350</v>
      </c>
      <c r="AI99" s="124">
        <f>Z99+(AD99+AE99)</f>
        <v>350</v>
      </c>
      <c r="AJ99" s="124">
        <f>AA99+(AF99+AG99)</f>
        <v>305</v>
      </c>
      <c r="AK99" s="162"/>
      <c r="AL99" s="125">
        <v>220000</v>
      </c>
      <c r="AM99" s="162"/>
      <c r="AN99" s="125">
        <v>220000</v>
      </c>
      <c r="AO99" s="162"/>
      <c r="AP99" s="125">
        <v>220000</v>
      </c>
      <c r="AQ99" s="127">
        <f>AL99</f>
        <v>220000</v>
      </c>
      <c r="AR99" s="128">
        <f>IF(AP99&gt;0,AP99/AL99*100,"Not Avail.")</f>
        <v>100</v>
      </c>
      <c r="AS99" s="127">
        <f>AN99</f>
        <v>220000</v>
      </c>
      <c r="AT99" s="128">
        <f>IF(AL99&gt;0,AP99/AN99*100,"Not Avail.")</f>
        <v>100</v>
      </c>
      <c r="AU99" s="129">
        <f>IF($Z99="","",$Z99/$AT99*100)</f>
        <v>350</v>
      </c>
      <c r="AV99" s="129" t="str">
        <f>IF($AD99="",IF($AE99="","",($AD99+$AE99)),(($AD99+$AE99)/$AT99*100))</f>
        <v/>
      </c>
      <c r="AW99" s="129">
        <f>IF(AU99="","",SUM(AU99:AV99))</f>
        <v>350</v>
      </c>
      <c r="AX99" s="130">
        <f>IF(AU99="","",AA99-AU99)</f>
        <v>-45</v>
      </c>
      <c r="AY99" s="130" t="str">
        <f>IF(AV99="","",(AF99+AG99)-AV99)</f>
        <v/>
      </c>
      <c r="AZ99" s="130">
        <f>IF(AI99&gt;0,AJ99-AW99,"New")</f>
        <v>-45</v>
      </c>
      <c r="BA99" s="131">
        <f>G99</f>
        <v>39204</v>
      </c>
      <c r="BB99" s="132">
        <f>IF($G99&gt;0,($G99/$AP99),IF($H99&gt;0,(((43560/($H99/12))*$I99)/$AP99),0))</f>
        <v>0.1782</v>
      </c>
      <c r="BC99" s="133">
        <f>$AA99/(1/$BB99)</f>
        <v>54.350999999999999</v>
      </c>
      <c r="BD99" s="134">
        <f>(($AF99+$AG99)/(1/$BB99))</f>
        <v>0</v>
      </c>
      <c r="BE99" s="134">
        <f>BC99+BD99</f>
        <v>54.350999999999999</v>
      </c>
      <c r="BF99" s="134" t="str">
        <f>IF(BE99=L99,"yes","no")</f>
        <v>yes</v>
      </c>
      <c r="BG99" s="135">
        <f>IF(AN99="","",IF($G99&gt;0,($G99/AN99),IF($H99&gt;0,((((43560/($H99/12))*$I99)/$AN99)),0)))</f>
        <v>0.1782</v>
      </c>
      <c r="BH99" s="135">
        <f>IF($Z99="","",$Z99/(1/$BG99))</f>
        <v>62.37</v>
      </c>
      <c r="BI99" s="134">
        <f>(($AD99+$AE99)/(1/$BG99))</f>
        <v>0</v>
      </c>
      <c r="BJ99" s="136">
        <f>SUM(BH99:BI99)</f>
        <v>62.37</v>
      </c>
      <c r="BK99" s="119" t="str">
        <f>IF(K99=BJ99,"yes","no")</f>
        <v>yes</v>
      </c>
      <c r="BL99" s="135">
        <f>IF(BH99="","",IF(BH99=0,"",BC99-BH99))</f>
        <v>-8.0189999999999984</v>
      </c>
      <c r="BM99" s="135" t="str">
        <f>IF(BI99="","",IF(BI99=0,"",BD99-BI99))</f>
        <v/>
      </c>
      <c r="BN99" s="137">
        <f>IF(BL99="","",BE99-BJ99)</f>
        <v>-8.0189999999999984</v>
      </c>
      <c r="BO99" s="137">
        <f>S99-BN99</f>
        <v>0</v>
      </c>
      <c r="BP99" s="138">
        <f>Q99*(BA99/1000)</f>
        <v>54.350999999999999</v>
      </c>
    </row>
    <row r="100" spans="3:68" s="119" customFormat="1" ht="18" customHeight="1" x14ac:dyDescent="0.15">
      <c r="C100" s="120"/>
      <c r="D100" s="139" t="s">
        <v>40</v>
      </c>
      <c r="E100" s="140" t="s">
        <v>62</v>
      </c>
      <c r="F100" s="141" t="s">
        <v>98</v>
      </c>
      <c r="G100" s="142">
        <f>IF($K$8&gt;0,$K$8,$L$8)</f>
        <v>39204</v>
      </c>
      <c r="H100" s="143">
        <f>$K$12</f>
        <v>40</v>
      </c>
      <c r="I100" s="144">
        <f>$L$12</f>
        <v>3</v>
      </c>
      <c r="J100" s="140" t="s">
        <v>62</v>
      </c>
      <c r="K100" s="145">
        <f>BJ100</f>
        <v>44.55</v>
      </c>
      <c r="L100" s="146">
        <f>BE100</f>
        <v>45.440999999999995</v>
      </c>
      <c r="M100" s="147">
        <f>BH100</f>
        <v>44.55</v>
      </c>
      <c r="N100" s="148">
        <f>BC100</f>
        <v>45.440999999999995</v>
      </c>
      <c r="O100" s="149">
        <f>IF(S100="New","New",(N100/M100)-1)</f>
        <v>2.0000000000000018E-2</v>
      </c>
      <c r="P100" s="150">
        <f>(AI100/AN100)*1000</f>
        <v>1.1363636363636362</v>
      </c>
      <c r="Q100" s="151">
        <f>(AJ100/AP100)*1000</f>
        <v>1.1590909090909092</v>
      </c>
      <c r="R100" s="152" t="str">
        <f>IF(S100="New","New",IF(AY100="","",(Q100/P100)-1))</f>
        <v/>
      </c>
      <c r="S100" s="153">
        <f>IF(K100="","New",IF(K100=0,"New",L100-K100))</f>
        <v>0.89099999999999824</v>
      </c>
      <c r="T100" s="154">
        <f>IF(S100="New","",S100/K100)</f>
        <v>1.9999999999999962E-2</v>
      </c>
      <c r="V100" s="122" t="s">
        <v>62</v>
      </c>
      <c r="W100" s="120" t="s">
        <v>4</v>
      </c>
      <c r="Y100" s="123">
        <v>250</v>
      </c>
      <c r="Z100" s="123">
        <v>250</v>
      </c>
      <c r="AA100" s="219">
        <v>255</v>
      </c>
      <c r="AB100" s="123"/>
      <c r="AC100" s="123"/>
      <c r="AD100" s="123"/>
      <c r="AE100" s="123"/>
      <c r="AF100" s="123"/>
      <c r="AG100" s="123"/>
      <c r="AH100" s="124">
        <f>Y100+(AB100+AC100)</f>
        <v>250</v>
      </c>
      <c r="AI100" s="124">
        <f>Z100+(AD100+AE100)</f>
        <v>250</v>
      </c>
      <c r="AJ100" s="124">
        <f>AA100+(AF100+AG100)</f>
        <v>255</v>
      </c>
      <c r="AK100" s="162"/>
      <c r="AL100" s="125">
        <v>220000</v>
      </c>
      <c r="AM100" s="162"/>
      <c r="AN100" s="125">
        <v>220000</v>
      </c>
      <c r="AO100" s="162"/>
      <c r="AP100" s="125">
        <v>220000</v>
      </c>
      <c r="AQ100" s="127">
        <f>AL100</f>
        <v>220000</v>
      </c>
      <c r="AR100" s="128">
        <f>IF(AP100&gt;0,AP100/AL100*100,"Not Avail.")</f>
        <v>100</v>
      </c>
      <c r="AS100" s="127">
        <f>AN100</f>
        <v>220000</v>
      </c>
      <c r="AT100" s="128">
        <f>IF(AL100&gt;0,AP100/AN100*100,"Not Avail.")</f>
        <v>100</v>
      </c>
      <c r="AU100" s="129">
        <f>IF($Z100="","",$Z100/$AT100*100)</f>
        <v>250</v>
      </c>
      <c r="AV100" s="129" t="str">
        <f>IF($AD100="",IF($AE100="","",($AD100+$AE100)),(($AD100+$AE100)/$AT100*100))</f>
        <v/>
      </c>
      <c r="AW100" s="129">
        <f>IF(AU100="","",SUM(AU100:AV100))</f>
        <v>250</v>
      </c>
      <c r="AX100" s="130">
        <f>IF(AU100="","",AA100-AU100)</f>
        <v>5</v>
      </c>
      <c r="AY100" s="130" t="str">
        <f>IF(AV100="","",(AF100+AG100)-AV100)</f>
        <v/>
      </c>
      <c r="AZ100" s="130">
        <f>IF(AI100&gt;0,AJ100-AW100,"New")</f>
        <v>5</v>
      </c>
      <c r="BA100" s="131">
        <f>G100</f>
        <v>39204</v>
      </c>
      <c r="BB100" s="132">
        <f>IF($G100&gt;0,($G100/$AP100),IF($H100&gt;0,(((43560/($H100/12))*$I100)/$AP100),0))</f>
        <v>0.1782</v>
      </c>
      <c r="BC100" s="133">
        <f>$AA100/(1/$BB100)</f>
        <v>45.440999999999995</v>
      </c>
      <c r="BD100" s="134">
        <f>(($AF100+$AG100)/(1/$BB100))</f>
        <v>0</v>
      </c>
      <c r="BE100" s="134">
        <f>BC100+BD100</f>
        <v>45.440999999999995</v>
      </c>
      <c r="BF100" s="134" t="str">
        <f>IF(BE100=L100,"yes","no")</f>
        <v>yes</v>
      </c>
      <c r="BG100" s="135">
        <f>IF(AN100="","",IF($G100&gt;0,($G100/AN100),IF($H100&gt;0,((((43560/($H100/12))*$I100)/$AN100)),0)))</f>
        <v>0.1782</v>
      </c>
      <c r="BH100" s="135">
        <f>IF($Z100="","",$Z100/(1/$BG100))</f>
        <v>44.55</v>
      </c>
      <c r="BI100" s="134">
        <f>(($AD100+$AE100)/(1/$BG100))</f>
        <v>0</v>
      </c>
      <c r="BJ100" s="136">
        <f>SUM(BH100:BI100)</f>
        <v>44.55</v>
      </c>
      <c r="BK100" s="119" t="str">
        <f>IF(K100=BJ100,"yes","no")</f>
        <v>yes</v>
      </c>
      <c r="BL100" s="135">
        <f>IF(BH100="","",IF(BH100=0,"",BC100-BH100))</f>
        <v>0.89099999999999824</v>
      </c>
      <c r="BM100" s="135" t="str">
        <f>IF(BI100="","",IF(BI100=0,"",BD100-BI100))</f>
        <v/>
      </c>
      <c r="BN100" s="137">
        <f>IF(BL100="","",BE100-BJ100)</f>
        <v>0.89099999999999824</v>
      </c>
      <c r="BO100" s="137">
        <f>S100-BN100</f>
        <v>0</v>
      </c>
      <c r="BP100" s="138">
        <f>Q100*(BA100/1000)</f>
        <v>45.441000000000003</v>
      </c>
    </row>
    <row r="101" spans="3:68" s="119" customFormat="1" ht="18" customHeight="1" x14ac:dyDescent="0.15">
      <c r="C101" s="120"/>
      <c r="D101" s="139" t="s">
        <v>40</v>
      </c>
      <c r="E101" s="140" t="s">
        <v>68</v>
      </c>
      <c r="F101" s="141" t="s">
        <v>97</v>
      </c>
      <c r="G101" s="142">
        <f>IF($K$8&gt;0,$K$8,$L$8)</f>
        <v>39204</v>
      </c>
      <c r="H101" s="143">
        <f>$K$12</f>
        <v>40</v>
      </c>
      <c r="I101" s="144">
        <f>$L$12</f>
        <v>3</v>
      </c>
      <c r="J101" s="140" t="s">
        <v>68</v>
      </c>
      <c r="K101" s="145">
        <f>BJ101</f>
        <v>48.889694117647061</v>
      </c>
      <c r="L101" s="146">
        <f>BE101</f>
        <v>45.661129411764712</v>
      </c>
      <c r="M101" s="147">
        <f>BH101</f>
        <v>48.889694117647061</v>
      </c>
      <c r="N101" s="148">
        <f>BC101</f>
        <v>45.661129411764712</v>
      </c>
      <c r="O101" s="149">
        <f>IF(S101="New","New",(N101/M101)-1)</f>
        <v>-6.6037735849056478E-2</v>
      </c>
      <c r="P101" s="150">
        <f>(AI101/AN101)*1000</f>
        <v>1.2470588235294118</v>
      </c>
      <c r="Q101" s="151">
        <f>(AJ101/AP101)*1000</f>
        <v>1.1647058823529413</v>
      </c>
      <c r="R101" s="152" t="str">
        <f>IF(S101="New","New",IF(AY101="","",(Q101/P101)-1))</f>
        <v/>
      </c>
      <c r="S101" s="153">
        <f>IF(K101="","New",IF(K101=0,"New",L101-K101))</f>
        <v>-3.2285647058823486</v>
      </c>
      <c r="T101" s="154">
        <f>IF(S101="New","",S101/K101)</f>
        <v>-6.6037735849056506E-2</v>
      </c>
      <c r="V101" s="122" t="s">
        <v>68</v>
      </c>
      <c r="W101" s="120" t="s">
        <v>4</v>
      </c>
      <c r="Y101" s="123">
        <v>212</v>
      </c>
      <c r="Z101" s="123">
        <v>212</v>
      </c>
      <c r="AA101" s="219">
        <v>198</v>
      </c>
      <c r="AB101" s="123"/>
      <c r="AC101" s="123"/>
      <c r="AD101" s="123"/>
      <c r="AE101" s="123"/>
      <c r="AF101" s="123"/>
      <c r="AG101" s="123"/>
      <c r="AH101" s="124">
        <f>Y101+(AB101+AC101)</f>
        <v>212</v>
      </c>
      <c r="AI101" s="124">
        <f>Z101+(AD101+AE101)</f>
        <v>212</v>
      </c>
      <c r="AJ101" s="124">
        <f>AA101+(AF101+AG101)</f>
        <v>198</v>
      </c>
      <c r="AK101" s="162"/>
      <c r="AL101" s="125">
        <v>170000</v>
      </c>
      <c r="AM101" s="162"/>
      <c r="AN101" s="125">
        <v>170000</v>
      </c>
      <c r="AO101" s="162"/>
      <c r="AP101" s="125">
        <v>170000</v>
      </c>
      <c r="AQ101" s="127">
        <f>AL101</f>
        <v>170000</v>
      </c>
      <c r="AR101" s="128">
        <f>IF(AP101&gt;0,AP101/AL101*100,"Not Avail.")</f>
        <v>100</v>
      </c>
      <c r="AS101" s="127">
        <f>AN101</f>
        <v>170000</v>
      </c>
      <c r="AT101" s="128">
        <f>IF(AL101&gt;0,AP101/AN101*100,"Not Avail.")</f>
        <v>100</v>
      </c>
      <c r="AU101" s="129">
        <f>IF($Z101="","",$Z101/$AT101*100)</f>
        <v>212</v>
      </c>
      <c r="AV101" s="129" t="str">
        <f>IF($AD101="",IF($AE101="","",($AD101+$AE101)),(($AD101+$AE101)/$AT101*100))</f>
        <v/>
      </c>
      <c r="AW101" s="129">
        <f>IF(AU101="","",SUM(AU101:AV101))</f>
        <v>212</v>
      </c>
      <c r="AX101" s="130">
        <f>IF(AU101="","",AA101-AU101)</f>
        <v>-14</v>
      </c>
      <c r="AY101" s="130" t="str">
        <f>IF(AV101="","",(AF101+AG101)-AV101)</f>
        <v/>
      </c>
      <c r="AZ101" s="130">
        <f>IF(AI101&gt;0,AJ101-AW101,"New")</f>
        <v>-14</v>
      </c>
      <c r="BA101" s="131">
        <f>G101</f>
        <v>39204</v>
      </c>
      <c r="BB101" s="132">
        <f>IF($G101&gt;0,($G101/$AP101),IF($H101&gt;0,(((43560/($H101/12))*$I101)/$AP101),0))</f>
        <v>0.23061176470588235</v>
      </c>
      <c r="BC101" s="133">
        <f>$AA101/(1/$BB101)</f>
        <v>45.661129411764712</v>
      </c>
      <c r="BD101" s="134">
        <f>(($AF101+$AG101)/(1/$BB101))</f>
        <v>0</v>
      </c>
      <c r="BE101" s="134">
        <f>BC101+BD101</f>
        <v>45.661129411764712</v>
      </c>
      <c r="BF101" s="134" t="str">
        <f>IF(BE101=L101,"yes","no")</f>
        <v>yes</v>
      </c>
      <c r="BG101" s="135">
        <f>IF(AN101="","",IF($G101&gt;0,($G101/AN101),IF($H101&gt;0,((((43560/($H101/12))*$I101)/$AN101)),0)))</f>
        <v>0.23061176470588235</v>
      </c>
      <c r="BH101" s="135">
        <f>IF($Z101="","",$Z101/(1/$BG101))</f>
        <v>48.889694117647061</v>
      </c>
      <c r="BI101" s="134">
        <f>(($AD101+$AE101)/(1/$BG101))</f>
        <v>0</v>
      </c>
      <c r="BJ101" s="136">
        <f>SUM(BH101:BI101)</f>
        <v>48.889694117647061</v>
      </c>
      <c r="BK101" s="119" t="str">
        <f>IF(K101=BJ101,"yes","no")</f>
        <v>yes</v>
      </c>
      <c r="BL101" s="135">
        <f>IF(BH101="","",IF(BH101=0,"",BC101-BH101))</f>
        <v>-3.2285647058823486</v>
      </c>
      <c r="BM101" s="135" t="str">
        <f>IF(BI101="","",IF(BI101=0,"",BD101-BI101))</f>
        <v/>
      </c>
      <c r="BN101" s="137">
        <f>IF(BL101="","",BE101-BJ101)</f>
        <v>-3.2285647058823486</v>
      </c>
      <c r="BO101" s="137">
        <f>S101-BN101</f>
        <v>0</v>
      </c>
      <c r="BP101" s="138">
        <f>Q101*(BA101/1000)</f>
        <v>45.661129411764712</v>
      </c>
    </row>
    <row r="102" spans="3:68" s="119" customFormat="1" ht="18" customHeight="1" x14ac:dyDescent="0.15">
      <c r="C102" s="120"/>
      <c r="D102" s="139" t="s">
        <v>40</v>
      </c>
      <c r="E102" s="140" t="s">
        <v>96</v>
      </c>
      <c r="F102" s="141" t="s">
        <v>99</v>
      </c>
      <c r="G102" s="142">
        <f>IF($K$8&gt;0,$K$8,$L$8)</f>
        <v>39204</v>
      </c>
      <c r="H102" s="143">
        <f>$K$12</f>
        <v>40</v>
      </c>
      <c r="I102" s="144">
        <f>$L$12</f>
        <v>3</v>
      </c>
      <c r="J102" s="140" t="s">
        <v>96</v>
      </c>
      <c r="K102" s="145">
        <f>BJ102</f>
        <v>64.152000000000001</v>
      </c>
      <c r="L102" s="146">
        <f>BE102</f>
        <v>65.042999999999992</v>
      </c>
      <c r="M102" s="147">
        <f>BH102</f>
        <v>64.152000000000001</v>
      </c>
      <c r="N102" s="148">
        <f>BC102</f>
        <v>65.042999999999992</v>
      </c>
      <c r="O102" s="149">
        <f>IF(S102="New","New",(N102/M102)-1)</f>
        <v>1.388888888888884E-2</v>
      </c>
      <c r="P102" s="150">
        <f>(AI102/AN102)*1000</f>
        <v>1.6363636363636362</v>
      </c>
      <c r="Q102" s="151">
        <f>(AJ102/AP102)*1000</f>
        <v>1.6590909090909092</v>
      </c>
      <c r="R102" s="152" t="str">
        <f>IF(S102="New","New",IF(AY102="","",(Q102/P102)-1))</f>
        <v/>
      </c>
      <c r="S102" s="153">
        <f>IF(K102="","New",IF(K102=0,"New",L102-K102))</f>
        <v>0.89099999999999113</v>
      </c>
      <c r="T102" s="154">
        <f>IF(S102="New","",S102/K102)</f>
        <v>1.3888888888888751E-2</v>
      </c>
      <c r="V102" s="122" t="s">
        <v>96</v>
      </c>
      <c r="W102" s="120" t="s">
        <v>4</v>
      </c>
      <c r="Y102" s="123">
        <v>360</v>
      </c>
      <c r="Z102" s="123">
        <v>360</v>
      </c>
      <c r="AA102" s="219">
        <v>365</v>
      </c>
      <c r="AB102" s="123"/>
      <c r="AC102" s="123"/>
      <c r="AD102" s="123"/>
      <c r="AE102" s="123"/>
      <c r="AF102" s="123"/>
      <c r="AG102" s="123"/>
      <c r="AH102" s="124">
        <f>Y102+(AB102+AC102)</f>
        <v>360</v>
      </c>
      <c r="AI102" s="124">
        <f>Z102+(AD102+AE102)</f>
        <v>360</v>
      </c>
      <c r="AJ102" s="124">
        <f>AA102+(AF102+AG102)</f>
        <v>365</v>
      </c>
      <c r="AK102" s="162"/>
      <c r="AL102" s="125">
        <v>220000</v>
      </c>
      <c r="AM102" s="162"/>
      <c r="AN102" s="125">
        <v>220000</v>
      </c>
      <c r="AO102" s="162"/>
      <c r="AP102" s="125">
        <v>220000</v>
      </c>
      <c r="AQ102" s="127">
        <f>AL102</f>
        <v>220000</v>
      </c>
      <c r="AR102" s="128">
        <f>IF(AP102&gt;0,AP102/AL102*100,"Not Avail.")</f>
        <v>100</v>
      </c>
      <c r="AS102" s="127">
        <f>AN102</f>
        <v>220000</v>
      </c>
      <c r="AT102" s="128">
        <f>IF(AL102&gt;0,AP102/AN102*100,"Not Avail.")</f>
        <v>100</v>
      </c>
      <c r="AU102" s="129">
        <f>IF($Z102="","",$Z102/$AT102*100)</f>
        <v>360</v>
      </c>
      <c r="AV102" s="129" t="str">
        <f>IF($AD102="",IF($AE102="","",($AD102+$AE102)),(($AD102+$AE102)/$AT102*100))</f>
        <v/>
      </c>
      <c r="AW102" s="129">
        <f>IF(AU102="","",SUM(AU102:AV102))</f>
        <v>360</v>
      </c>
      <c r="AX102" s="130">
        <f>IF(AU102="","",AA102-AU102)</f>
        <v>5</v>
      </c>
      <c r="AY102" s="130" t="str">
        <f>IF(AV102="","",(AF102+AG102)-AV102)</f>
        <v/>
      </c>
      <c r="AZ102" s="130">
        <f>IF(AI102&gt;0,AJ102-AW102,"New")</f>
        <v>5</v>
      </c>
      <c r="BA102" s="131">
        <f>G102</f>
        <v>39204</v>
      </c>
      <c r="BB102" s="132">
        <f>IF($G102&gt;0,($G102/$AP102),IF($H102&gt;0,(((43560/($H102/12))*$I102)/$AP102),0))</f>
        <v>0.1782</v>
      </c>
      <c r="BC102" s="133">
        <f>$AA102/(1/$BB102)</f>
        <v>65.042999999999992</v>
      </c>
      <c r="BD102" s="134">
        <f>(($AF102+$AG102)/(1/$BB102))</f>
        <v>0</v>
      </c>
      <c r="BE102" s="134">
        <f>BC102+BD102</f>
        <v>65.042999999999992</v>
      </c>
      <c r="BF102" s="134" t="str">
        <f>IF(BE102=L102,"yes","no")</f>
        <v>yes</v>
      </c>
      <c r="BG102" s="135">
        <f>IF(AN102="","",IF($G102&gt;0,($G102/AN102),IF($H102&gt;0,((((43560/($H102/12))*$I102)/$AN102)),0)))</f>
        <v>0.1782</v>
      </c>
      <c r="BH102" s="135">
        <f>IF($Z102="","",$Z102/(1/$BG102))</f>
        <v>64.152000000000001</v>
      </c>
      <c r="BI102" s="134">
        <f>(($AD102+$AE102)/(1/$BG102))</f>
        <v>0</v>
      </c>
      <c r="BJ102" s="136">
        <f>SUM(BH102:BI102)</f>
        <v>64.152000000000001</v>
      </c>
      <c r="BK102" s="119" t="str">
        <f>IF(K102=BJ102,"yes","no")</f>
        <v>yes</v>
      </c>
      <c r="BL102" s="135">
        <f>IF(BH102="","",IF(BH102=0,"",BC102-BH102))</f>
        <v>0.89099999999999113</v>
      </c>
      <c r="BM102" s="135" t="str">
        <f>IF(BI102="","",IF(BI102=0,"",BD102-BI102))</f>
        <v/>
      </c>
      <c r="BN102" s="137">
        <f>IF(BL102="","",BE102-BJ102)</f>
        <v>0.89099999999999113</v>
      </c>
      <c r="BO102" s="137">
        <f>S102-BN102</f>
        <v>0</v>
      </c>
      <c r="BP102" s="138">
        <f>Q102*(BA102/1000)</f>
        <v>65.043000000000006</v>
      </c>
    </row>
    <row r="103" spans="3:68" s="119" customFormat="1" ht="18" customHeight="1" x14ac:dyDescent="0.15">
      <c r="C103" s="120"/>
      <c r="D103" s="139" t="s">
        <v>40</v>
      </c>
      <c r="E103" s="140" t="s">
        <v>62</v>
      </c>
      <c r="F103" s="141" t="s">
        <v>186</v>
      </c>
      <c r="G103" s="142">
        <f>IF($K$8&gt;0,$K$8,$L$8)</f>
        <v>39204</v>
      </c>
      <c r="H103" s="143">
        <f>$K$12</f>
        <v>40</v>
      </c>
      <c r="I103" s="144">
        <f>$L$12</f>
        <v>3</v>
      </c>
      <c r="J103" s="140" t="s">
        <v>62</v>
      </c>
      <c r="K103" s="145">
        <f>BJ103</f>
        <v>44.55</v>
      </c>
      <c r="L103" s="146">
        <f>BE103</f>
        <v>45.440999999999995</v>
      </c>
      <c r="M103" s="147">
        <f>BH103</f>
        <v>44.55</v>
      </c>
      <c r="N103" s="148">
        <f>BC103</f>
        <v>45.440999999999995</v>
      </c>
      <c r="O103" s="149">
        <f>IF(S103="New","New",(N103/M103)-1)</f>
        <v>2.0000000000000018E-2</v>
      </c>
      <c r="P103" s="150">
        <f>(AI103/AN103)*1000</f>
        <v>1.1363636363636362</v>
      </c>
      <c r="Q103" s="151">
        <f>(AJ103/AP103)*1000</f>
        <v>1.1590909090909092</v>
      </c>
      <c r="R103" s="152" t="str">
        <f>IF(S103="New","New",IF(AY103="","",(Q103/P103)-1))</f>
        <v/>
      </c>
      <c r="S103" s="153">
        <f>IF(K103="","New",IF(K103=0,"New",L103-K103))</f>
        <v>0.89099999999999824</v>
      </c>
      <c r="T103" s="154">
        <f>IF(S103="New","",S103/K103)</f>
        <v>1.9999999999999962E-2</v>
      </c>
      <c r="V103" s="122" t="s">
        <v>62</v>
      </c>
      <c r="W103" s="120" t="s">
        <v>4</v>
      </c>
      <c r="Y103" s="123"/>
      <c r="Z103" s="123">
        <v>250</v>
      </c>
      <c r="AA103" s="219">
        <v>255</v>
      </c>
      <c r="AB103" s="123"/>
      <c r="AC103" s="123"/>
      <c r="AD103" s="123"/>
      <c r="AE103" s="123"/>
      <c r="AF103" s="123"/>
      <c r="AG103" s="123"/>
      <c r="AH103" s="124">
        <f>Y103+(AB103+AC103)</f>
        <v>0</v>
      </c>
      <c r="AI103" s="124">
        <f>Z103+(AD103+AE103)</f>
        <v>250</v>
      </c>
      <c r="AJ103" s="124">
        <f>AA103+(AF103+AG103)</f>
        <v>255</v>
      </c>
      <c r="AK103" s="162"/>
      <c r="AL103" s="125">
        <v>220000</v>
      </c>
      <c r="AM103" s="162"/>
      <c r="AN103" s="125">
        <v>220000</v>
      </c>
      <c r="AO103" s="162"/>
      <c r="AP103" s="125">
        <v>220000</v>
      </c>
      <c r="AQ103" s="127">
        <f>AL103</f>
        <v>220000</v>
      </c>
      <c r="AR103" s="128">
        <f>IF(AP103&gt;0,AP103/AL103*100,"Not Avail.")</f>
        <v>100</v>
      </c>
      <c r="AS103" s="127">
        <f>AN103</f>
        <v>220000</v>
      </c>
      <c r="AT103" s="128">
        <f>IF(AL103&gt;0,AP103/AN103*100,"Not Avail.")</f>
        <v>100</v>
      </c>
      <c r="AU103" s="129">
        <f>IF($Z103="","",$Z103/$AT103*100)</f>
        <v>250</v>
      </c>
      <c r="AV103" s="129" t="str">
        <f>IF($AD103="",IF($AE103="","",($AD103+$AE103)),(($AD103+$AE103)/$AT103*100))</f>
        <v/>
      </c>
      <c r="AW103" s="129">
        <f>IF(AU103="","",SUM(AU103:AV103))</f>
        <v>250</v>
      </c>
      <c r="AX103" s="130">
        <f>IF(AU103="","",AA103-AU103)</f>
        <v>5</v>
      </c>
      <c r="AY103" s="130" t="str">
        <f>IF(AV103="","",(AF103+AG103)-AV103)</f>
        <v/>
      </c>
      <c r="AZ103" s="130">
        <f>IF(AI103&gt;0,AJ103-AW103,"New")</f>
        <v>5</v>
      </c>
      <c r="BA103" s="131">
        <f>G103</f>
        <v>39204</v>
      </c>
      <c r="BB103" s="132">
        <f>IF($G103&gt;0,($G103/$AP103),IF($H103&gt;0,(((43560/($H103/12))*$I103)/$AP103),0))</f>
        <v>0.1782</v>
      </c>
      <c r="BC103" s="133">
        <f>$AA103/(1/$BB103)</f>
        <v>45.440999999999995</v>
      </c>
      <c r="BD103" s="134">
        <f>(($AF103+$AG103)/(1/$BB103))</f>
        <v>0</v>
      </c>
      <c r="BE103" s="134">
        <f>BC103+BD103</f>
        <v>45.440999999999995</v>
      </c>
      <c r="BF103" s="134" t="str">
        <f>IF(BE103=L103,"yes","no")</f>
        <v>yes</v>
      </c>
      <c r="BG103" s="135">
        <f>IF(AN103="","",IF($G103&gt;0,($G103/AN103),IF($H103&gt;0,((((43560/($H103/12))*$I103)/$AN103)),0)))</f>
        <v>0.1782</v>
      </c>
      <c r="BH103" s="135">
        <f>IF($Z103="","",$Z103/(1/$BG103))</f>
        <v>44.55</v>
      </c>
      <c r="BI103" s="134">
        <f>(($AD103+$AE103)/(1/$BG103))</f>
        <v>0</v>
      </c>
      <c r="BJ103" s="136">
        <f>SUM(BH103:BI103)</f>
        <v>44.55</v>
      </c>
      <c r="BK103" s="119" t="str">
        <f>IF(K103=BJ103,"yes","no")</f>
        <v>yes</v>
      </c>
      <c r="BL103" s="135">
        <f>IF(BH103="","",IF(BH103=0,"",BC103-BH103))</f>
        <v>0.89099999999999824</v>
      </c>
      <c r="BM103" s="135" t="str">
        <f>IF(BI103="","",IF(BI103=0,"",BD103-BI103))</f>
        <v/>
      </c>
      <c r="BN103" s="137">
        <f>IF(BL103="","",BE103-BJ103)</f>
        <v>0.89099999999999824</v>
      </c>
      <c r="BO103" s="137">
        <f>S103-BN103</f>
        <v>0</v>
      </c>
      <c r="BP103" s="138">
        <f>Q103*(BA103/1000)</f>
        <v>45.441000000000003</v>
      </c>
    </row>
    <row r="104" spans="3:68" s="119" customFormat="1" ht="18" customHeight="1" x14ac:dyDescent="0.15">
      <c r="C104" s="120"/>
      <c r="D104" s="139" t="s">
        <v>40</v>
      </c>
      <c r="E104" s="140" t="s">
        <v>62</v>
      </c>
      <c r="F104" s="141" t="s">
        <v>67</v>
      </c>
      <c r="G104" s="142">
        <f>IF($K$8&gt;0,$K$8,$L$8)</f>
        <v>39204</v>
      </c>
      <c r="H104" s="143">
        <f>$K$12</f>
        <v>40</v>
      </c>
      <c r="I104" s="144">
        <f>$L$12</f>
        <v>3</v>
      </c>
      <c r="J104" s="140" t="s">
        <v>62</v>
      </c>
      <c r="K104" s="145">
        <f>BJ104</f>
        <v>44.55</v>
      </c>
      <c r="L104" s="146">
        <f>BE104</f>
        <v>45.440999999999995</v>
      </c>
      <c r="M104" s="147">
        <f>BH104</f>
        <v>44.55</v>
      </c>
      <c r="N104" s="148">
        <f>BC104</f>
        <v>45.440999999999995</v>
      </c>
      <c r="O104" s="149">
        <f>IF(S104="New","New",(N104/M104)-1)</f>
        <v>2.0000000000000018E-2</v>
      </c>
      <c r="P104" s="150">
        <f>(AI104/AN104)*1000</f>
        <v>1.1363636363636362</v>
      </c>
      <c r="Q104" s="151">
        <f>(AJ104/AP104)*1000</f>
        <v>1.1590909090909092</v>
      </c>
      <c r="R104" s="152" t="str">
        <f>IF(S104="New","New",IF(AY104="","",(Q104/P104)-1))</f>
        <v/>
      </c>
      <c r="S104" s="153">
        <f>IF(K104="","New",IF(K104=0,"New",L104-K104))</f>
        <v>0.89099999999999824</v>
      </c>
      <c r="T104" s="154">
        <f>IF(S104="New","",S104/K104)</f>
        <v>1.9999999999999962E-2</v>
      </c>
      <c r="V104" s="122" t="s">
        <v>62</v>
      </c>
      <c r="W104" s="120" t="s">
        <v>4</v>
      </c>
      <c r="Y104" s="123">
        <v>250</v>
      </c>
      <c r="Z104" s="123">
        <v>250</v>
      </c>
      <c r="AA104" s="219">
        <v>255</v>
      </c>
      <c r="AB104" s="123"/>
      <c r="AC104" s="123"/>
      <c r="AD104" s="123"/>
      <c r="AE104" s="123"/>
      <c r="AF104" s="123"/>
      <c r="AG104" s="123"/>
      <c r="AH104" s="124">
        <f>Y104+(AB104+AC104)</f>
        <v>250</v>
      </c>
      <c r="AI104" s="124">
        <f>Z104+(AD104+AE104)</f>
        <v>250</v>
      </c>
      <c r="AJ104" s="124">
        <f>AA104+(AF104+AG104)</f>
        <v>255</v>
      </c>
      <c r="AK104" s="162"/>
      <c r="AL104" s="125">
        <v>220000</v>
      </c>
      <c r="AM104" s="162"/>
      <c r="AN104" s="125">
        <v>220000</v>
      </c>
      <c r="AO104" s="162"/>
      <c r="AP104" s="125">
        <v>220000</v>
      </c>
      <c r="AQ104" s="127">
        <f>AL104</f>
        <v>220000</v>
      </c>
      <c r="AR104" s="128">
        <f>IF(AP104&gt;0,AP104/AL104*100,"Not Avail.")</f>
        <v>100</v>
      </c>
      <c r="AS104" s="127">
        <f>AN104</f>
        <v>220000</v>
      </c>
      <c r="AT104" s="128">
        <f>IF(AL104&gt;0,AP104/AN104*100,"Not Avail.")</f>
        <v>100</v>
      </c>
      <c r="AU104" s="129">
        <f>IF($Z104="","",$Z104/$AT104*100)</f>
        <v>250</v>
      </c>
      <c r="AV104" s="129" t="str">
        <f>IF($AD104="",IF($AE104="","",($AD104+$AE104)),(($AD104+$AE104)/$AT104*100))</f>
        <v/>
      </c>
      <c r="AW104" s="129">
        <f>IF(AU104="","",SUM(AU104:AV104))</f>
        <v>250</v>
      </c>
      <c r="AX104" s="130">
        <f>IF(AU104="","",AA104-AU104)</f>
        <v>5</v>
      </c>
      <c r="AY104" s="130" t="str">
        <f>IF(AV104="","",(AF104+AG104)-AV104)</f>
        <v/>
      </c>
      <c r="AZ104" s="130">
        <f>IF(AI104&gt;0,AJ104-AW104,"New")</f>
        <v>5</v>
      </c>
      <c r="BA104" s="131">
        <f>G104</f>
        <v>39204</v>
      </c>
      <c r="BB104" s="132">
        <f>IF($G104&gt;0,($G104/$AP104),IF($H104&gt;0,(((43560/($H104/12))*$I104)/$AP104),0))</f>
        <v>0.1782</v>
      </c>
      <c r="BC104" s="133">
        <f>$AA104/(1/$BB104)</f>
        <v>45.440999999999995</v>
      </c>
      <c r="BD104" s="134">
        <f>(($AF104+$AG104)/(1/$BB104))</f>
        <v>0</v>
      </c>
      <c r="BE104" s="134">
        <f>BC104+BD104</f>
        <v>45.440999999999995</v>
      </c>
      <c r="BF104" s="134" t="str">
        <f>IF(BE104=L104,"yes","no")</f>
        <v>yes</v>
      </c>
      <c r="BG104" s="135">
        <f>IF(AN104="","",IF($G104&gt;0,($G104/AN104),IF($H104&gt;0,((((43560/($H104/12))*$I104)/$AN104)),0)))</f>
        <v>0.1782</v>
      </c>
      <c r="BH104" s="135">
        <f>IF($Z104="","",$Z104/(1/$BG104))</f>
        <v>44.55</v>
      </c>
      <c r="BI104" s="134">
        <f>(($AD104+$AE104)/(1/$BG104))</f>
        <v>0</v>
      </c>
      <c r="BJ104" s="136">
        <f>SUM(BH104:BI104)</f>
        <v>44.55</v>
      </c>
      <c r="BK104" s="119" t="str">
        <f>IF(K104=BJ104,"yes","no")</f>
        <v>yes</v>
      </c>
      <c r="BL104" s="135">
        <f>IF(BH104="","",IF(BH104=0,"",BC104-BH104))</f>
        <v>0.89099999999999824</v>
      </c>
      <c r="BM104" s="135" t="str">
        <f>IF(BI104="","",IF(BI104=0,"",BD104-BI104))</f>
        <v/>
      </c>
      <c r="BN104" s="137">
        <f>IF(BL104="","",BE104-BJ104)</f>
        <v>0.89099999999999824</v>
      </c>
      <c r="BO104" s="137">
        <f>S104-BN104</f>
        <v>0</v>
      </c>
      <c r="BP104" s="138">
        <f>Q104*(BA104/1000)</f>
        <v>45.441000000000003</v>
      </c>
    </row>
    <row r="105" spans="3:68" s="119" customFormat="1" ht="18" customHeight="1" x14ac:dyDescent="0.15">
      <c r="C105" s="120"/>
      <c r="D105" s="139" t="s">
        <v>40</v>
      </c>
      <c r="E105" s="140" t="s">
        <v>68</v>
      </c>
      <c r="F105" s="141" t="s">
        <v>70</v>
      </c>
      <c r="G105" s="142">
        <f>IF($K$8&gt;0,$K$8,$L$8)</f>
        <v>39204</v>
      </c>
      <c r="H105" s="143">
        <f>$K$12</f>
        <v>40</v>
      </c>
      <c r="I105" s="144">
        <f>$L$12</f>
        <v>3</v>
      </c>
      <c r="J105" s="140" t="s">
        <v>68</v>
      </c>
      <c r="K105" s="145">
        <f>BJ105</f>
        <v>46.332000000000001</v>
      </c>
      <c r="L105" s="146">
        <f>BE105</f>
        <v>47.222999999999999</v>
      </c>
      <c r="M105" s="147">
        <f>BH105</f>
        <v>46.332000000000001</v>
      </c>
      <c r="N105" s="148">
        <f>BC105</f>
        <v>47.222999999999999</v>
      </c>
      <c r="O105" s="149">
        <f>IF(S105="New","New",(N105/M105)-1)</f>
        <v>1.9230769230769162E-2</v>
      </c>
      <c r="P105" s="150">
        <f>(AI105/AN105)*1000</f>
        <v>1.1818181818181819</v>
      </c>
      <c r="Q105" s="151">
        <f>(AJ105/AP105)*1000</f>
        <v>1.2045454545454544</v>
      </c>
      <c r="R105" s="152" t="str">
        <f>IF(S105="New","New",IF(AY105="","",(Q105/P105)-1))</f>
        <v/>
      </c>
      <c r="S105" s="153">
        <f>IF(K105="","New",IF(K105=0,"New",L105-K105))</f>
        <v>0.89099999999999824</v>
      </c>
      <c r="T105" s="154">
        <f>IF(S105="New","",S105/K105)</f>
        <v>1.9230769230769194E-2</v>
      </c>
      <c r="V105" s="122" t="s">
        <v>68</v>
      </c>
      <c r="W105" s="120" t="s">
        <v>4</v>
      </c>
      <c r="Y105" s="123">
        <v>300</v>
      </c>
      <c r="Z105" s="123">
        <v>260</v>
      </c>
      <c r="AA105" s="219">
        <v>265</v>
      </c>
      <c r="AB105" s="123"/>
      <c r="AC105" s="123"/>
      <c r="AD105" s="123"/>
      <c r="AE105" s="123"/>
      <c r="AF105" s="123"/>
      <c r="AG105" s="123"/>
      <c r="AH105" s="124">
        <f>Y105+(AB105+AC105)</f>
        <v>300</v>
      </c>
      <c r="AI105" s="124">
        <f>Z105+(AD105+AE105)</f>
        <v>260</v>
      </c>
      <c r="AJ105" s="124">
        <f>AA105+(AF105+AG105)</f>
        <v>265</v>
      </c>
      <c r="AK105" s="162"/>
      <c r="AL105" s="125">
        <v>220000</v>
      </c>
      <c r="AM105" s="162"/>
      <c r="AN105" s="125">
        <v>220000</v>
      </c>
      <c r="AO105" s="162"/>
      <c r="AP105" s="125">
        <v>220000</v>
      </c>
      <c r="AQ105" s="127">
        <f>AL105</f>
        <v>220000</v>
      </c>
      <c r="AR105" s="128">
        <f>IF(AP105&gt;0,AP105/AL105*100,"Not Avail.")</f>
        <v>100</v>
      </c>
      <c r="AS105" s="127">
        <f>AN105</f>
        <v>220000</v>
      </c>
      <c r="AT105" s="128">
        <f>IF(AL105&gt;0,AP105/AN105*100,"Not Avail.")</f>
        <v>100</v>
      </c>
      <c r="AU105" s="129">
        <f>IF($Z105="","",$Z105/$AT105*100)</f>
        <v>260</v>
      </c>
      <c r="AV105" s="129" t="str">
        <f>IF($AD105="",IF($AE105="","",($AD105+$AE105)),(($AD105+$AE105)/$AT105*100))</f>
        <v/>
      </c>
      <c r="AW105" s="129">
        <f>IF(AU105="","",SUM(AU105:AV105))</f>
        <v>260</v>
      </c>
      <c r="AX105" s="130">
        <f>IF(AU105="","",AA105-AU105)</f>
        <v>5</v>
      </c>
      <c r="AY105" s="130" t="str">
        <f>IF(AV105="","",(AF105+AG105)-AV105)</f>
        <v/>
      </c>
      <c r="AZ105" s="130">
        <f>IF(AI105&gt;0,AJ105-AW105,"New")</f>
        <v>5</v>
      </c>
      <c r="BA105" s="131">
        <f>G105</f>
        <v>39204</v>
      </c>
      <c r="BB105" s="132">
        <f>IF($G105&gt;0,($G105/$AP105),IF($H105&gt;0,(((43560/($H105/12))*$I105)/$AP105),0))</f>
        <v>0.1782</v>
      </c>
      <c r="BC105" s="133">
        <f>$AA105/(1/$BB105)</f>
        <v>47.222999999999999</v>
      </c>
      <c r="BD105" s="134">
        <f>(($AF105+$AG105)/(1/$BB105))</f>
        <v>0</v>
      </c>
      <c r="BE105" s="134">
        <f>BC105+BD105</f>
        <v>47.222999999999999</v>
      </c>
      <c r="BF105" s="134" t="str">
        <f>IF(BE105=L105,"yes","no")</f>
        <v>yes</v>
      </c>
      <c r="BG105" s="135">
        <f>IF(AN105="","",IF($G105&gt;0,($G105/AN105),IF($H105&gt;0,((((43560/($H105/12))*$I105)/$AN105)),0)))</f>
        <v>0.1782</v>
      </c>
      <c r="BH105" s="135">
        <f>IF($Z105="","",$Z105/(1/$BG105))</f>
        <v>46.332000000000001</v>
      </c>
      <c r="BI105" s="134">
        <f>(($AD105+$AE105)/(1/$BG105))</f>
        <v>0</v>
      </c>
      <c r="BJ105" s="136">
        <f>SUM(BH105:BI105)</f>
        <v>46.332000000000001</v>
      </c>
      <c r="BK105" s="119" t="str">
        <f>IF(K105=BJ105,"yes","no")</f>
        <v>yes</v>
      </c>
      <c r="BL105" s="135">
        <f>IF(BH105="","",IF(BH105=0,"",BC105-BH105))</f>
        <v>0.89099999999999824</v>
      </c>
      <c r="BM105" s="135" t="str">
        <f>IF(BI105="","",IF(BI105=0,"",BD105-BI105))</f>
        <v/>
      </c>
      <c r="BN105" s="137">
        <f>IF(BL105="","",BE105-BJ105)</f>
        <v>0.89099999999999824</v>
      </c>
      <c r="BO105" s="137">
        <f>S105-BN105</f>
        <v>0</v>
      </c>
      <c r="BP105" s="138">
        <f>Q105*(BA105/1000)</f>
        <v>47.222999999999992</v>
      </c>
    </row>
    <row r="106" spans="3:68" s="119" customFormat="1" ht="18" customHeight="1" x14ac:dyDescent="0.15">
      <c r="C106" s="120"/>
      <c r="D106" s="139" t="s">
        <v>40</v>
      </c>
      <c r="E106" s="140" t="s">
        <v>96</v>
      </c>
      <c r="F106" s="141" t="s">
        <v>147</v>
      </c>
      <c r="G106" s="142">
        <f>IF($K$8&gt;0,$K$8,$L$8)</f>
        <v>39204</v>
      </c>
      <c r="H106" s="143">
        <f>$K$12</f>
        <v>40</v>
      </c>
      <c r="I106" s="144">
        <f>$L$12</f>
        <v>3</v>
      </c>
      <c r="J106" s="140" t="s">
        <v>21</v>
      </c>
      <c r="K106" s="145">
        <f>BJ106</f>
        <v>64.152000000000001</v>
      </c>
      <c r="L106" s="146">
        <f>BE106</f>
        <v>65.042999999999992</v>
      </c>
      <c r="M106" s="147">
        <f>BH106</f>
        <v>64.152000000000001</v>
      </c>
      <c r="N106" s="148">
        <f>BC106</f>
        <v>65.042999999999992</v>
      </c>
      <c r="O106" s="149">
        <f>IF(S106="New","New",(N106/M106)-1)</f>
        <v>1.388888888888884E-2</v>
      </c>
      <c r="P106" s="150">
        <f>(AI106/AN106)*1000</f>
        <v>1.6363636363636362</v>
      </c>
      <c r="Q106" s="151">
        <f>(AJ106/AP106)*1000</f>
        <v>1.6590909090909092</v>
      </c>
      <c r="R106" s="152" t="str">
        <f>IF(S106="New","New",IF(AY106="","",(Q106/P106)-1))</f>
        <v/>
      </c>
      <c r="S106" s="153">
        <f>IF(K106="","New",IF(K106=0,"New",L106-K106))</f>
        <v>0.89099999999999113</v>
      </c>
      <c r="T106" s="154">
        <f>IF(S106="New","",S106/K106)</f>
        <v>1.3888888888888751E-2</v>
      </c>
      <c r="V106" s="122" t="s">
        <v>96</v>
      </c>
      <c r="W106" s="120" t="s">
        <v>4</v>
      </c>
      <c r="Y106" s="123">
        <v>360</v>
      </c>
      <c r="Z106" s="123">
        <v>360</v>
      </c>
      <c r="AA106" s="219">
        <v>365</v>
      </c>
      <c r="AB106" s="123"/>
      <c r="AC106" s="123"/>
      <c r="AD106" s="123"/>
      <c r="AE106" s="123"/>
      <c r="AF106" s="123"/>
      <c r="AG106" s="123"/>
      <c r="AH106" s="124">
        <f>Y106+(AB106+AC106)</f>
        <v>360</v>
      </c>
      <c r="AI106" s="124">
        <f>Z106+(AD106+AE106)</f>
        <v>360</v>
      </c>
      <c r="AJ106" s="124">
        <f>AA106+(AF106+AG106)</f>
        <v>365</v>
      </c>
      <c r="AK106" s="162"/>
      <c r="AL106" s="125">
        <v>220000</v>
      </c>
      <c r="AM106" s="162"/>
      <c r="AN106" s="125">
        <v>220000</v>
      </c>
      <c r="AO106" s="162"/>
      <c r="AP106" s="125">
        <v>220000</v>
      </c>
      <c r="AQ106" s="127">
        <f>AL106</f>
        <v>220000</v>
      </c>
      <c r="AR106" s="128">
        <f>IF(AP106&gt;0,AP106/AL106*100,"Not Avail.")</f>
        <v>100</v>
      </c>
      <c r="AS106" s="127">
        <f>AN106</f>
        <v>220000</v>
      </c>
      <c r="AT106" s="128">
        <f>IF(AL106&gt;0,AP106/AN106*100,"Not Avail.")</f>
        <v>100</v>
      </c>
      <c r="AU106" s="129">
        <f>IF($Z106="","",$Z106/$AT106*100)</f>
        <v>360</v>
      </c>
      <c r="AV106" s="129" t="str">
        <f>IF($AD106="",IF($AE106="","",($AD106+$AE106)),(($AD106+$AE106)/$AT106*100))</f>
        <v/>
      </c>
      <c r="AW106" s="129">
        <f>IF(AU106="","",SUM(AU106:AV106))</f>
        <v>360</v>
      </c>
      <c r="AX106" s="130">
        <f>IF(AU106="","",AA106-AU106)</f>
        <v>5</v>
      </c>
      <c r="AY106" s="130" t="str">
        <f>IF(AV106="","",(AF106+AG106)-AV106)</f>
        <v/>
      </c>
      <c r="AZ106" s="130">
        <f>IF(AI106&gt;0,AJ106-AW106,"New")</f>
        <v>5</v>
      </c>
      <c r="BA106" s="131">
        <f>G106</f>
        <v>39204</v>
      </c>
      <c r="BB106" s="132">
        <f>IF($G106&gt;0,($G106/$AP106),IF($H106&gt;0,(((43560/($H106/12))*$I106)/$AP106),0))</f>
        <v>0.1782</v>
      </c>
      <c r="BC106" s="133">
        <f>$AA106/(1/$BB106)</f>
        <v>65.042999999999992</v>
      </c>
      <c r="BD106" s="134">
        <f>(($AF106+$AG106)/(1/$BB106))</f>
        <v>0</v>
      </c>
      <c r="BE106" s="134">
        <f>BC106+BD106</f>
        <v>65.042999999999992</v>
      </c>
      <c r="BF106" s="134" t="str">
        <f>IF(BE106=L106,"yes","no")</f>
        <v>yes</v>
      </c>
      <c r="BG106" s="135">
        <f>IF(AN106="","",IF($G106&gt;0,($G106/AN106),IF($H106&gt;0,((((43560/($H106/12))*$I106)/$AN106)),0)))</f>
        <v>0.1782</v>
      </c>
      <c r="BH106" s="135">
        <f>IF($Z106="","",$Z106/(1/$BG106))</f>
        <v>64.152000000000001</v>
      </c>
      <c r="BI106" s="134">
        <f>(($AD106+$AE106)/(1/$BG106))</f>
        <v>0</v>
      </c>
      <c r="BJ106" s="136">
        <f>SUM(BH106:BI106)</f>
        <v>64.152000000000001</v>
      </c>
      <c r="BK106" s="119" t="str">
        <f>IF(K106=BJ106,"yes","no")</f>
        <v>yes</v>
      </c>
      <c r="BL106" s="135">
        <f>IF(BH106="","",IF(BH106=0,"",BC106-BH106))</f>
        <v>0.89099999999999113</v>
      </c>
      <c r="BM106" s="135" t="str">
        <f>IF(BI106="","",IF(BI106=0,"",BD106-BI106))</f>
        <v/>
      </c>
      <c r="BN106" s="137">
        <f>IF(BL106="","",BE106-BJ106)</f>
        <v>0.89099999999999113</v>
      </c>
      <c r="BO106" s="137">
        <f>S106-BN106</f>
        <v>0</v>
      </c>
      <c r="BP106" s="138">
        <f>Q106*(BA106/1000)</f>
        <v>65.043000000000006</v>
      </c>
    </row>
    <row r="107" spans="3:68" s="119" customFormat="1" ht="18" customHeight="1" x14ac:dyDescent="0.15">
      <c r="C107" s="120"/>
      <c r="D107" s="139" t="s">
        <v>40</v>
      </c>
      <c r="E107" s="140" t="s">
        <v>68</v>
      </c>
      <c r="F107" s="141" t="s">
        <v>127</v>
      </c>
      <c r="G107" s="142">
        <f>IF($K$8&gt;0,$K$8,$L$8)</f>
        <v>39204</v>
      </c>
      <c r="H107" s="143">
        <f>$K$12</f>
        <v>40</v>
      </c>
      <c r="I107" s="144">
        <f>$L$12</f>
        <v>3</v>
      </c>
      <c r="J107" s="140" t="s">
        <v>68</v>
      </c>
      <c r="K107" s="145">
        <f>BJ107</f>
        <v>62.37</v>
      </c>
      <c r="L107" s="146">
        <f>BE107</f>
        <v>63.260999999999996</v>
      </c>
      <c r="M107" s="147">
        <f>BH107</f>
        <v>62.37</v>
      </c>
      <c r="N107" s="148">
        <f>BC107</f>
        <v>63.260999999999996</v>
      </c>
      <c r="O107" s="149">
        <f>IF(S107="New","New",(N107/M107)-1)</f>
        <v>1.4285714285714235E-2</v>
      </c>
      <c r="P107" s="150">
        <f>(AI107/AN107)*1000</f>
        <v>1.5909090909090911</v>
      </c>
      <c r="Q107" s="151">
        <f>(AJ107/AP107)*1000</f>
        <v>1.6136363636363635</v>
      </c>
      <c r="R107" s="152" t="str">
        <f>IF(S107="New","New",IF(AY107="","",(Q107/P107)-1))</f>
        <v/>
      </c>
      <c r="S107" s="153">
        <f>IF(K107="","New",IF(K107=0,"New",L107-K107))</f>
        <v>0.89099999999999824</v>
      </c>
      <c r="T107" s="154">
        <f>IF(S107="New","",S107/K107)</f>
        <v>1.4285714285714258E-2</v>
      </c>
      <c r="V107" s="122" t="s">
        <v>68</v>
      </c>
      <c r="W107" s="120" t="s">
        <v>4</v>
      </c>
      <c r="Y107" s="123">
        <v>350</v>
      </c>
      <c r="Z107" s="123">
        <v>350</v>
      </c>
      <c r="AA107" s="219">
        <v>355</v>
      </c>
      <c r="AB107" s="123"/>
      <c r="AC107" s="123"/>
      <c r="AD107" s="123"/>
      <c r="AE107" s="123"/>
      <c r="AF107" s="123"/>
      <c r="AG107" s="123"/>
      <c r="AH107" s="124">
        <f>Y107+(AB107+AC107)</f>
        <v>350</v>
      </c>
      <c r="AI107" s="124">
        <f>Z107+(AD107+AE107)</f>
        <v>350</v>
      </c>
      <c r="AJ107" s="124">
        <f>AA107+(AF107+AG107)</f>
        <v>355</v>
      </c>
      <c r="AK107" s="162"/>
      <c r="AL107" s="125">
        <v>220000</v>
      </c>
      <c r="AM107" s="162"/>
      <c r="AN107" s="125">
        <v>220000</v>
      </c>
      <c r="AO107" s="162"/>
      <c r="AP107" s="125">
        <v>220000</v>
      </c>
      <c r="AQ107" s="127">
        <f>AL107</f>
        <v>220000</v>
      </c>
      <c r="AR107" s="128">
        <f>IF(AP107&gt;0,AP107/AL107*100,"Not Avail.")</f>
        <v>100</v>
      </c>
      <c r="AS107" s="127">
        <f>AN107</f>
        <v>220000</v>
      </c>
      <c r="AT107" s="128">
        <f>IF(AL107&gt;0,AP107/AN107*100,"Not Avail.")</f>
        <v>100</v>
      </c>
      <c r="AU107" s="129">
        <f>IF($Z107="","",$Z107/$AT107*100)</f>
        <v>350</v>
      </c>
      <c r="AV107" s="129" t="str">
        <f>IF($AD107="",IF($AE107="","",($AD107+$AE107)),(($AD107+$AE107)/$AT107*100))</f>
        <v/>
      </c>
      <c r="AW107" s="129">
        <f>IF(AU107="","",SUM(AU107:AV107))</f>
        <v>350</v>
      </c>
      <c r="AX107" s="130">
        <f>IF(AU107="","",AA107-AU107)</f>
        <v>5</v>
      </c>
      <c r="AY107" s="130" t="str">
        <f>IF(AV107="","",(AF107+AG107)-AV107)</f>
        <v/>
      </c>
      <c r="AZ107" s="130">
        <f>IF(AI107&gt;0,AJ107-AW107,"New")</f>
        <v>5</v>
      </c>
      <c r="BA107" s="131">
        <f>G107</f>
        <v>39204</v>
      </c>
      <c r="BB107" s="132">
        <f>IF($G107&gt;0,($G107/$AP107),IF($H107&gt;0,(((43560/($H107/12))*$I107)/$AP107),0))</f>
        <v>0.1782</v>
      </c>
      <c r="BC107" s="133">
        <f>$AA107/(1/$BB107)</f>
        <v>63.260999999999996</v>
      </c>
      <c r="BD107" s="134">
        <f>(($AF107+$AG107)/(1/$BB107))</f>
        <v>0</v>
      </c>
      <c r="BE107" s="134">
        <f>BC107+BD107</f>
        <v>63.260999999999996</v>
      </c>
      <c r="BF107" s="134" t="str">
        <f>IF(BE107=L107,"yes","no")</f>
        <v>yes</v>
      </c>
      <c r="BG107" s="135">
        <f>IF(AN107="","",IF($G107&gt;0,($G107/AN107),IF($H107&gt;0,((((43560/($H107/12))*$I107)/$AN107)),0)))</f>
        <v>0.1782</v>
      </c>
      <c r="BH107" s="135">
        <f>IF($Z107="","",$Z107/(1/$BG107))</f>
        <v>62.37</v>
      </c>
      <c r="BI107" s="134">
        <f>(($AD107+$AE107)/(1/$BG107))</f>
        <v>0</v>
      </c>
      <c r="BJ107" s="136">
        <f>SUM(BH107:BI107)</f>
        <v>62.37</v>
      </c>
      <c r="BK107" s="119" t="str">
        <f>IF(K107=BJ107,"yes","no")</f>
        <v>yes</v>
      </c>
      <c r="BL107" s="135">
        <f>IF(BH107="","",IF(BH107=0,"",BC107-BH107))</f>
        <v>0.89099999999999824</v>
      </c>
      <c r="BM107" s="135" t="str">
        <f>IF(BI107="","",IF(BI107=0,"",BD107-BI107))</f>
        <v/>
      </c>
      <c r="BN107" s="137">
        <f>IF(BL107="","",BE107-BJ107)</f>
        <v>0.89099999999999824</v>
      </c>
      <c r="BO107" s="137">
        <f>S107-BN107</f>
        <v>0</v>
      </c>
      <c r="BP107" s="138">
        <f>Q107*(BA107/1000)</f>
        <v>63.260999999999996</v>
      </c>
    </row>
    <row r="108" spans="3:68" s="119" customFormat="1" ht="18" customHeight="1" x14ac:dyDescent="0.15">
      <c r="C108" s="156"/>
      <c r="D108" s="139" t="s">
        <v>25</v>
      </c>
      <c r="E108" s="140" t="s">
        <v>110</v>
      </c>
      <c r="F108" s="141" t="s">
        <v>170</v>
      </c>
      <c r="G108" s="142">
        <f>IF($K$8&gt;0,$K$8,$L$8)</f>
        <v>39204</v>
      </c>
      <c r="H108" s="143">
        <f>$K$12</f>
        <v>40</v>
      </c>
      <c r="I108" s="144">
        <f>$L$12</f>
        <v>3</v>
      </c>
      <c r="J108" s="140" t="s">
        <v>110</v>
      </c>
      <c r="K108" s="145">
        <f>BJ108</f>
        <v>69.195059999999998</v>
      </c>
      <c r="L108" s="146">
        <f>BE108</f>
        <v>70.21777304347826</v>
      </c>
      <c r="M108" s="147">
        <f>BH108</f>
        <v>69.195059999999998</v>
      </c>
      <c r="N108" s="148">
        <f>BC108</f>
        <v>70.21777304347826</v>
      </c>
      <c r="O108" s="149">
        <f>IF(S108="New","New",(N108/M108)-1)</f>
        <v>1.4780145338095796E-2</v>
      </c>
      <c r="P108" s="150">
        <f>(AI108/AN108)*1000</f>
        <v>1.7649999999999999</v>
      </c>
      <c r="Q108" s="151">
        <f>(AJ108/AP108)*1000</f>
        <v>1.7910869565217391</v>
      </c>
      <c r="R108" s="152" t="str">
        <f>IF(S108="New","New",IF(AY108="","",(Q108/P108)-1))</f>
        <v/>
      </c>
      <c r="S108" s="153">
        <f>IF(K108="","New",IF(K108=0,"New",L108-K108))</f>
        <v>1.0227130434782623</v>
      </c>
      <c r="T108" s="154">
        <f>IF(S108="New","",S108/K108)</f>
        <v>1.4780145338095846E-2</v>
      </c>
      <c r="V108" s="159" t="s">
        <v>110</v>
      </c>
      <c r="W108" s="120" t="s">
        <v>4</v>
      </c>
      <c r="Y108" s="124"/>
      <c r="Z108" s="124">
        <v>405.95</v>
      </c>
      <c r="AA108" s="221">
        <v>411.95</v>
      </c>
      <c r="AB108" s="124"/>
      <c r="AC108" s="163"/>
      <c r="AD108" s="124"/>
      <c r="AE108" s="163"/>
      <c r="AF108" s="124"/>
      <c r="AG108" s="163"/>
      <c r="AH108" s="124">
        <f>Y108+(AB108+AC108)</f>
        <v>0</v>
      </c>
      <c r="AI108" s="124">
        <f>Z108+(AD108+AE108)</f>
        <v>405.95</v>
      </c>
      <c r="AJ108" s="124">
        <f>AA108+(AF108+AG108)</f>
        <v>411.95</v>
      </c>
      <c r="AK108" s="162"/>
      <c r="AL108" s="125">
        <v>230000</v>
      </c>
      <c r="AM108" s="162"/>
      <c r="AN108" s="125">
        <v>230000</v>
      </c>
      <c r="AO108" s="162"/>
      <c r="AP108" s="125">
        <v>230000</v>
      </c>
      <c r="AQ108" s="127">
        <f>AL108</f>
        <v>230000</v>
      </c>
      <c r="AR108" s="128">
        <f>IF(AP108&gt;0,AP108/AL108*100,"Not Avail.")</f>
        <v>100</v>
      </c>
      <c r="AS108" s="127">
        <f>AN108</f>
        <v>230000</v>
      </c>
      <c r="AT108" s="128">
        <f>IF(AL108&gt;0,AP108/AN108*100,"Not Avail.")</f>
        <v>100</v>
      </c>
      <c r="AU108" s="129">
        <f>IF($Z108="","",$Z108/$AT108*100)</f>
        <v>405.95</v>
      </c>
      <c r="AV108" s="129" t="str">
        <f>IF($AD108="",IF($AE108="","",($AD108+$AE108)),(($AD108+$AE108)/$AT108*100))</f>
        <v/>
      </c>
      <c r="AW108" s="129">
        <f>IF(AU108="","",SUM(AU108:AV108))</f>
        <v>405.95</v>
      </c>
      <c r="AX108" s="130">
        <f>IF(AU108="","",AA108-AU108)</f>
        <v>6</v>
      </c>
      <c r="AY108" s="130" t="str">
        <f>IF(AV108="","",(AF108+AG108)-AV108)</f>
        <v/>
      </c>
      <c r="AZ108" s="130">
        <f>IF(AI108&gt;0,AJ108-AW108,"New")</f>
        <v>6</v>
      </c>
      <c r="BA108" s="131">
        <f>G108</f>
        <v>39204</v>
      </c>
      <c r="BB108" s="132">
        <f>IF($G108&gt;0,($G108/$AP108),IF($H108&gt;0,(((43560/($H108/12))*$I108)/$AP108),0))</f>
        <v>0.17045217391304349</v>
      </c>
      <c r="BC108" s="133">
        <f>$AA108/(1/$BB108)</f>
        <v>70.21777304347826</v>
      </c>
      <c r="BD108" s="134">
        <f>(($AF108+$AG108)/(1/$BB108))</f>
        <v>0</v>
      </c>
      <c r="BE108" s="134">
        <f>BC108+BD108</f>
        <v>70.21777304347826</v>
      </c>
      <c r="BF108" s="134" t="str">
        <f>IF(BE108=L108,"yes","no")</f>
        <v>yes</v>
      </c>
      <c r="BG108" s="135">
        <f>IF(AN108="","",IF($G108&gt;0,($G108/AN108),IF($H108&gt;0,((((43560/($H108/12))*$I108)/$AN108)),0)))</f>
        <v>0.17045217391304349</v>
      </c>
      <c r="BH108" s="135">
        <f>IF($Z108="","",$Z108/(1/$BG108))</f>
        <v>69.195059999999998</v>
      </c>
      <c r="BI108" s="134">
        <f>(($AD108+$AE108)/(1/$BG108))</f>
        <v>0</v>
      </c>
      <c r="BJ108" s="136">
        <f>SUM(BH108:BI108)</f>
        <v>69.195059999999998</v>
      </c>
      <c r="BK108" s="119" t="str">
        <f>IF(K108=BJ108,"yes","no")</f>
        <v>yes</v>
      </c>
      <c r="BL108" s="135">
        <f>IF(BH108="","",IF(BH108=0,"",BC108-BH108))</f>
        <v>1.0227130434782623</v>
      </c>
      <c r="BM108" s="135" t="str">
        <f>IF(BI108="","",IF(BI108=0,"",BD108-BI108))</f>
        <v/>
      </c>
      <c r="BN108" s="137">
        <f>IF(BL108="","",BE108-BJ108)</f>
        <v>1.0227130434782623</v>
      </c>
      <c r="BO108" s="137">
        <f>S108-BN108</f>
        <v>0</v>
      </c>
      <c r="BP108" s="138">
        <f>Q108*(BA108/1000)</f>
        <v>70.21777304347826</v>
      </c>
    </row>
    <row r="109" spans="3:68" s="119" customFormat="1" ht="18" customHeight="1" x14ac:dyDescent="0.15">
      <c r="C109" s="156"/>
      <c r="D109" s="139" t="s">
        <v>25</v>
      </c>
      <c r="E109" s="140" t="s">
        <v>110</v>
      </c>
      <c r="F109" s="141" t="s">
        <v>215</v>
      </c>
      <c r="G109" s="142">
        <f>IF($K$8&gt;0,$K$8,$L$8)</f>
        <v>39204</v>
      </c>
      <c r="H109" s="143">
        <f>$K$12</f>
        <v>40</v>
      </c>
      <c r="I109" s="144">
        <f>$L$12</f>
        <v>3</v>
      </c>
      <c r="J109" s="140" t="s">
        <v>110</v>
      </c>
      <c r="K109" s="145">
        <f>BJ109</f>
        <v>0</v>
      </c>
      <c r="L109" s="146">
        <f>BE109</f>
        <v>70.21777304347826</v>
      </c>
      <c r="M109" s="147" t="str">
        <f>BH109</f>
        <v/>
      </c>
      <c r="N109" s="148">
        <f>BC109</f>
        <v>70.21777304347826</v>
      </c>
      <c r="O109" s="149" t="str">
        <f>IF(S109="New","New",(N109/M109)-1)</f>
        <v>New</v>
      </c>
      <c r="P109" s="150">
        <f>(AI109/AN109)*1000</f>
        <v>0</v>
      </c>
      <c r="Q109" s="151">
        <f>(AJ109/AP109)*1000</f>
        <v>1.7910869565217391</v>
      </c>
      <c r="R109" s="152" t="str">
        <f>IF(S109="New","New",IF(AY109="","",(Q109/P109)-1))</f>
        <v>New</v>
      </c>
      <c r="S109" s="153" t="str">
        <f>IF(K109="","New",IF(K109=0,"New",L109-K109))</f>
        <v>New</v>
      </c>
      <c r="T109" s="154" t="str">
        <f>IF(S109="New","",S109/K109)</f>
        <v/>
      </c>
      <c r="V109" s="159" t="s">
        <v>110</v>
      </c>
      <c r="W109" s="120" t="s">
        <v>4</v>
      </c>
      <c r="Y109" s="124"/>
      <c r="Z109" s="124"/>
      <c r="AA109" s="221">
        <v>411.95</v>
      </c>
      <c r="AB109" s="124"/>
      <c r="AC109" s="163"/>
      <c r="AD109" s="124"/>
      <c r="AE109" s="163"/>
      <c r="AF109" s="124"/>
      <c r="AG109" s="163"/>
      <c r="AH109" s="124">
        <f>Y109+(AB109+AC109)</f>
        <v>0</v>
      </c>
      <c r="AI109" s="124">
        <f>Z109+(AD109+AE109)</f>
        <v>0</v>
      </c>
      <c r="AJ109" s="124">
        <f>AA109+(AF109+AG109)</f>
        <v>411.95</v>
      </c>
      <c r="AK109" s="162"/>
      <c r="AL109" s="125">
        <v>230000</v>
      </c>
      <c r="AM109" s="162"/>
      <c r="AN109" s="125">
        <v>230000</v>
      </c>
      <c r="AO109" s="162"/>
      <c r="AP109" s="125">
        <v>230000</v>
      </c>
      <c r="AQ109" s="127">
        <f>AL109</f>
        <v>230000</v>
      </c>
      <c r="AR109" s="128">
        <f>IF(AP109&gt;0,AP109/AL109*100,"Not Avail.")</f>
        <v>100</v>
      </c>
      <c r="AS109" s="127">
        <f>AN109</f>
        <v>230000</v>
      </c>
      <c r="AT109" s="128">
        <f>IF(AL109&gt;0,AP109/AN109*100,"Not Avail.")</f>
        <v>100</v>
      </c>
      <c r="AU109" s="129" t="str">
        <f>IF($Z109="","",$Z109/$AT109*100)</f>
        <v/>
      </c>
      <c r="AV109" s="129" t="str">
        <f>IF($AD109="",IF($AE109="","",($AD109+$AE109)),(($AD109+$AE109)/$AT109*100))</f>
        <v/>
      </c>
      <c r="AW109" s="129" t="str">
        <f>IF(AU109="","",SUM(AU109:AV109))</f>
        <v/>
      </c>
      <c r="AX109" s="130" t="str">
        <f>IF(AU109="","",AA109-AU109)</f>
        <v/>
      </c>
      <c r="AY109" s="130" t="str">
        <f>IF(AV109="","",(AF109+AG109)-AV109)</f>
        <v/>
      </c>
      <c r="AZ109" s="130" t="str">
        <f>IF(AI109&gt;0,AJ109-AW109,"New")</f>
        <v>New</v>
      </c>
      <c r="BA109" s="131">
        <f>G109</f>
        <v>39204</v>
      </c>
      <c r="BB109" s="132">
        <f>IF($G109&gt;0,($G109/$AP109),IF($H109&gt;0,(((43560/($H109/12))*$I109)/$AP109),0))</f>
        <v>0.17045217391304349</v>
      </c>
      <c r="BC109" s="133">
        <f>$AA109/(1/$BB109)</f>
        <v>70.21777304347826</v>
      </c>
      <c r="BD109" s="134">
        <f>(($AF109+$AG109)/(1/$BB109))</f>
        <v>0</v>
      </c>
      <c r="BE109" s="134">
        <f>BC109+BD109</f>
        <v>70.21777304347826</v>
      </c>
      <c r="BF109" s="134" t="str">
        <f>IF(BE109=L109,"yes","no")</f>
        <v>yes</v>
      </c>
      <c r="BG109" s="135">
        <f>IF(AN109="","",IF($G109&gt;0,($G109/AN109),IF($H109&gt;0,((((43560/($H109/12))*$I109)/$AN109)),0)))</f>
        <v>0.17045217391304349</v>
      </c>
      <c r="BH109" s="135" t="str">
        <f>IF($Z109="","",$Z109/(1/$BG109))</f>
        <v/>
      </c>
      <c r="BI109" s="134">
        <f>(($AD109+$AE109)/(1/$BG109))</f>
        <v>0</v>
      </c>
      <c r="BJ109" s="136">
        <f>SUM(BH109:BI109)</f>
        <v>0</v>
      </c>
      <c r="BK109" s="119" t="str">
        <f>IF(K109=BJ109,"yes","no")</f>
        <v>yes</v>
      </c>
      <c r="BL109" s="135" t="str">
        <f>IF(BH109="","",IF(BH109=0,"",BC109-BH109))</f>
        <v/>
      </c>
      <c r="BM109" s="135" t="str">
        <f>IF(BI109="","",IF(BI109=0,"",BD109-BI109))</f>
        <v/>
      </c>
      <c r="BN109" s="137" t="str">
        <f>IF(BL109="","",BE109-BJ109)</f>
        <v/>
      </c>
      <c r="BO109" s="137" t="e">
        <f>S109-BN109</f>
        <v>#VALUE!</v>
      </c>
      <c r="BP109" s="138">
        <f>Q109*(BA109/1000)</f>
        <v>70.21777304347826</v>
      </c>
    </row>
    <row r="110" spans="3:68" s="119" customFormat="1" ht="18" customHeight="1" x14ac:dyDescent="0.15">
      <c r="C110" s="120"/>
      <c r="D110" s="139" t="s">
        <v>25</v>
      </c>
      <c r="E110" s="140" t="s">
        <v>72</v>
      </c>
      <c r="F110" s="141" t="s">
        <v>76</v>
      </c>
      <c r="G110" s="142">
        <f>IF($K$8&gt;0,$K$8,$L$8)</f>
        <v>39204</v>
      </c>
      <c r="H110" s="143">
        <f>$K$12</f>
        <v>40</v>
      </c>
      <c r="I110" s="144">
        <f>$L$12</f>
        <v>3</v>
      </c>
      <c r="J110" s="140" t="s">
        <v>72</v>
      </c>
      <c r="K110" s="145">
        <f>BJ110</f>
        <v>63.058781739130431</v>
      </c>
      <c r="L110" s="146">
        <f>BE110</f>
        <v>66.808729565217391</v>
      </c>
      <c r="M110" s="147">
        <f>BH110</f>
        <v>63.058781739130431</v>
      </c>
      <c r="N110" s="148">
        <f>BC110</f>
        <v>66.808729565217391</v>
      </c>
      <c r="O110" s="149">
        <f>IF(S110="New","New",(N110/M110)-1)</f>
        <v>5.946749560751452E-2</v>
      </c>
      <c r="P110" s="150">
        <f>(AI110/AN110)*1000</f>
        <v>1.6084782608695651</v>
      </c>
      <c r="Q110" s="151">
        <f>(AJ110/AP110)*1000</f>
        <v>1.7041304347826087</v>
      </c>
      <c r="R110" s="152" t="str">
        <f>IF(S110="New","New",IF(AY110="","",(Q110/P110)-1))</f>
        <v/>
      </c>
      <c r="S110" s="153">
        <f>IF(K110="","New",IF(K110=0,"New",L110-K110))</f>
        <v>3.7499478260869594</v>
      </c>
      <c r="T110" s="154">
        <f>IF(S110="New","",S110/K110)</f>
        <v>5.9467495607514576E-2</v>
      </c>
      <c r="V110" s="159" t="s">
        <v>72</v>
      </c>
      <c r="W110" s="120" t="s">
        <v>4</v>
      </c>
      <c r="Y110" s="124">
        <v>369.95</v>
      </c>
      <c r="Z110" s="124">
        <v>369.95</v>
      </c>
      <c r="AA110" s="221">
        <v>391.95</v>
      </c>
      <c r="AB110" s="124"/>
      <c r="AC110" s="124"/>
      <c r="AD110" s="124"/>
      <c r="AE110" s="124"/>
      <c r="AF110" s="124"/>
      <c r="AG110" s="124"/>
      <c r="AH110" s="124">
        <f>Y110+(AB110+AC110)</f>
        <v>369.95</v>
      </c>
      <c r="AI110" s="124">
        <f>Z110+(AD110+AE110)</f>
        <v>369.95</v>
      </c>
      <c r="AJ110" s="124">
        <f>AA110+(AF110+AG110)</f>
        <v>391.95</v>
      </c>
      <c r="AK110" s="162"/>
      <c r="AL110" s="125">
        <v>230000</v>
      </c>
      <c r="AM110" s="162"/>
      <c r="AN110" s="125">
        <v>230000</v>
      </c>
      <c r="AO110" s="162"/>
      <c r="AP110" s="125">
        <v>230000</v>
      </c>
      <c r="AQ110" s="127">
        <f>AL110</f>
        <v>230000</v>
      </c>
      <c r="AR110" s="128">
        <f>IF(AP110&gt;0,AP110/AL110*100,"Not Avail.")</f>
        <v>100</v>
      </c>
      <c r="AS110" s="127">
        <f>AN110</f>
        <v>230000</v>
      </c>
      <c r="AT110" s="128">
        <f>IF(AL110&gt;0,AP110/AN110*100,"Not Avail.")</f>
        <v>100</v>
      </c>
      <c r="AU110" s="129">
        <f>IF($Z110="","",$Z110/$AT110*100)</f>
        <v>369.95</v>
      </c>
      <c r="AV110" s="129" t="str">
        <f>IF($AD110="",IF($AE110="","",($AD110+$AE110)),(($AD110+$AE110)/$AT110*100))</f>
        <v/>
      </c>
      <c r="AW110" s="129">
        <f>IF(AU110="","",SUM(AU110:AV110))</f>
        <v>369.95</v>
      </c>
      <c r="AX110" s="130">
        <f>IF(AU110="","",AA110-AU110)</f>
        <v>22</v>
      </c>
      <c r="AY110" s="130" t="str">
        <f>IF(AV110="","",(AF110+AG110)-AV110)</f>
        <v/>
      </c>
      <c r="AZ110" s="130">
        <f>IF(AI110&gt;0,AJ110-AW110,"New")</f>
        <v>22</v>
      </c>
      <c r="BA110" s="131">
        <f>G110</f>
        <v>39204</v>
      </c>
      <c r="BB110" s="132">
        <f>IF($G110&gt;0,($G110/$AP110),IF($H110&gt;0,(((43560/($H110/12))*$I110)/$AP110),0))</f>
        <v>0.17045217391304349</v>
      </c>
      <c r="BC110" s="133">
        <f>$AA110/(1/$BB110)</f>
        <v>66.808729565217391</v>
      </c>
      <c r="BD110" s="134">
        <f>(($AF110+$AG110)/(1/$BB110))</f>
        <v>0</v>
      </c>
      <c r="BE110" s="134">
        <f>BC110+BD110</f>
        <v>66.808729565217391</v>
      </c>
      <c r="BF110" s="134" t="str">
        <f>IF(BE110=L110,"yes","no")</f>
        <v>yes</v>
      </c>
      <c r="BG110" s="135">
        <f>IF(AN110="","",IF($G110&gt;0,($G110/AN110),IF($H110&gt;0,((((43560/($H110/12))*$I110)/$AN110)),0)))</f>
        <v>0.17045217391304349</v>
      </c>
      <c r="BH110" s="135">
        <f>IF($Z110="","",$Z110/(1/$BG110))</f>
        <v>63.058781739130431</v>
      </c>
      <c r="BI110" s="134">
        <f>(($AD110+$AE110)/(1/$BG110))</f>
        <v>0</v>
      </c>
      <c r="BJ110" s="136">
        <f>SUM(BH110:BI110)</f>
        <v>63.058781739130431</v>
      </c>
      <c r="BK110" s="119" t="str">
        <f>IF(K110=BJ110,"yes","no")</f>
        <v>yes</v>
      </c>
      <c r="BL110" s="135">
        <f>IF(BH110="","",IF(BH110=0,"",BC110-BH110))</f>
        <v>3.7499478260869594</v>
      </c>
      <c r="BM110" s="135" t="str">
        <f>IF(BI110="","",IF(BI110=0,"",BD110-BI110))</f>
        <v/>
      </c>
      <c r="BN110" s="137">
        <f>IF(BL110="","",BE110-BJ110)</f>
        <v>3.7499478260869594</v>
      </c>
      <c r="BO110" s="137">
        <f>S110-BN110</f>
        <v>0</v>
      </c>
      <c r="BP110" s="138">
        <f>Q110*(BA110/1000)</f>
        <v>66.808729565217391</v>
      </c>
    </row>
    <row r="111" spans="3:68" s="119" customFormat="1" ht="18" customHeight="1" x14ac:dyDescent="0.15">
      <c r="C111" s="120"/>
      <c r="D111" s="139" t="s">
        <v>25</v>
      </c>
      <c r="E111" s="140" t="s">
        <v>87</v>
      </c>
      <c r="F111" s="141" t="s">
        <v>80</v>
      </c>
      <c r="G111" s="142">
        <f>IF($K$8&gt;0,$K$8,$L$8)</f>
        <v>39204</v>
      </c>
      <c r="H111" s="143">
        <f>$K$12</f>
        <v>40</v>
      </c>
      <c r="I111" s="144">
        <f>$L$12</f>
        <v>3</v>
      </c>
      <c r="J111" s="140" t="s">
        <v>87</v>
      </c>
      <c r="K111" s="145">
        <f>BJ111</f>
        <v>47.718086086956518</v>
      </c>
      <c r="L111" s="146">
        <f>BE111</f>
        <v>51.127129565217388</v>
      </c>
      <c r="M111" s="147">
        <f>BH111</f>
        <v>47.718086086956518</v>
      </c>
      <c r="N111" s="148">
        <f>BC111</f>
        <v>51.127129565217388</v>
      </c>
      <c r="O111" s="149">
        <f>IF(S111="New","New",(N111/M111)-1)</f>
        <v>7.1441328808715898E-2</v>
      </c>
      <c r="P111" s="150">
        <f>(AI111/AN111)*1000</f>
        <v>1.2171739130434782</v>
      </c>
      <c r="Q111" s="151">
        <f>(AJ111/AP111)*1000</f>
        <v>1.3041304347826086</v>
      </c>
      <c r="R111" s="152" t="str">
        <f>IF(S111="New","New",IF(AY111="","",(Q111/P111)-1))</f>
        <v/>
      </c>
      <c r="S111" s="153">
        <f>IF(K111="","New",IF(K111=0,"New",L111-K111))</f>
        <v>3.4090434782608696</v>
      </c>
      <c r="T111" s="154">
        <f>IF(S111="New","",S111/K111)</f>
        <v>7.1441328808715843E-2</v>
      </c>
      <c r="V111" s="159" t="s">
        <v>87</v>
      </c>
      <c r="W111" s="120" t="s">
        <v>4</v>
      </c>
      <c r="Y111" s="124">
        <v>279.95</v>
      </c>
      <c r="Z111" s="124">
        <v>279.95</v>
      </c>
      <c r="AA111" s="221">
        <v>299.95</v>
      </c>
      <c r="AB111" s="124"/>
      <c r="AC111" s="124"/>
      <c r="AD111" s="124"/>
      <c r="AE111" s="124"/>
      <c r="AF111" s="124"/>
      <c r="AG111" s="124"/>
      <c r="AH111" s="124">
        <f>Y111+(AB111+AC111)</f>
        <v>279.95</v>
      </c>
      <c r="AI111" s="124">
        <f>Z111+(AD111+AE111)</f>
        <v>279.95</v>
      </c>
      <c r="AJ111" s="124">
        <f>AA111+(AF111+AG111)</f>
        <v>299.95</v>
      </c>
      <c r="AK111" s="162"/>
      <c r="AL111" s="125">
        <v>230000</v>
      </c>
      <c r="AM111" s="162"/>
      <c r="AN111" s="125">
        <v>230000</v>
      </c>
      <c r="AO111" s="162"/>
      <c r="AP111" s="125">
        <v>230000</v>
      </c>
      <c r="AQ111" s="127">
        <f>AL111</f>
        <v>230000</v>
      </c>
      <c r="AR111" s="128">
        <f>IF(AP111&gt;0,AP111/AL111*100,"Not Avail.")</f>
        <v>100</v>
      </c>
      <c r="AS111" s="127">
        <f>AN111</f>
        <v>230000</v>
      </c>
      <c r="AT111" s="128">
        <f>IF(AL111&gt;0,AP111/AN111*100,"Not Avail.")</f>
        <v>100</v>
      </c>
      <c r="AU111" s="129">
        <f>IF($Z111="","",$Z111/$AT111*100)</f>
        <v>279.95</v>
      </c>
      <c r="AV111" s="129" t="str">
        <f>IF($AD111="",IF($AE111="","",($AD111+$AE111)),(($AD111+$AE111)/$AT111*100))</f>
        <v/>
      </c>
      <c r="AW111" s="129">
        <f>IF(AU111="","",SUM(AU111:AV111))</f>
        <v>279.95</v>
      </c>
      <c r="AX111" s="130">
        <f>IF(AU111="","",AA111-AU111)</f>
        <v>20</v>
      </c>
      <c r="AY111" s="130" t="str">
        <f>IF(AV111="","",(AF111+AG111)-AV111)</f>
        <v/>
      </c>
      <c r="AZ111" s="130">
        <f>IF(AI111&gt;0,AJ111-AW111,"New")</f>
        <v>20</v>
      </c>
      <c r="BA111" s="131">
        <f>G111</f>
        <v>39204</v>
      </c>
      <c r="BB111" s="132">
        <f>IF($G111&gt;0,($G111/$AP111),IF($H111&gt;0,(((43560/($H111/12))*$I111)/$AP111),0))</f>
        <v>0.17045217391304349</v>
      </c>
      <c r="BC111" s="133">
        <f>$AA111/(1/$BB111)</f>
        <v>51.127129565217388</v>
      </c>
      <c r="BD111" s="134">
        <f>(($AF111+$AG111)/(1/$BB111))</f>
        <v>0</v>
      </c>
      <c r="BE111" s="134">
        <f>BC111+BD111</f>
        <v>51.127129565217388</v>
      </c>
      <c r="BF111" s="134" t="str">
        <f>IF(BE111=L111,"yes","no")</f>
        <v>yes</v>
      </c>
      <c r="BG111" s="135">
        <f>IF(AN111="","",IF($G111&gt;0,($G111/AN111),IF($H111&gt;0,((((43560/($H111/12))*$I111)/$AN111)),0)))</f>
        <v>0.17045217391304349</v>
      </c>
      <c r="BH111" s="135">
        <f>IF($Z111="","",$Z111/(1/$BG111))</f>
        <v>47.718086086956518</v>
      </c>
      <c r="BI111" s="134">
        <f>(($AD111+$AE111)/(1/$BG111))</f>
        <v>0</v>
      </c>
      <c r="BJ111" s="136">
        <f>SUM(BH111:BI111)</f>
        <v>47.718086086956518</v>
      </c>
      <c r="BK111" s="119" t="str">
        <f>IF(K111=BJ111,"yes","no")</f>
        <v>yes</v>
      </c>
      <c r="BL111" s="135">
        <f>IF(BH111="","",IF(BH111=0,"",BC111-BH111))</f>
        <v>3.4090434782608696</v>
      </c>
      <c r="BM111" s="135" t="str">
        <f>IF(BI111="","",IF(BI111=0,"",BD111-BI111))</f>
        <v/>
      </c>
      <c r="BN111" s="137">
        <f>IF(BL111="","",BE111-BJ111)</f>
        <v>3.4090434782608696</v>
      </c>
      <c r="BO111" s="137">
        <f>S111-BN111</f>
        <v>0</v>
      </c>
      <c r="BP111" s="138">
        <f>Q111*(BA111/1000)</f>
        <v>51.127129565217388</v>
      </c>
    </row>
    <row r="112" spans="3:68" s="119" customFormat="1" ht="18" customHeight="1" x14ac:dyDescent="0.15">
      <c r="C112" s="120"/>
      <c r="D112" s="139" t="s">
        <v>25</v>
      </c>
      <c r="E112" s="140" t="s">
        <v>72</v>
      </c>
      <c r="F112" s="141" t="s">
        <v>82</v>
      </c>
      <c r="G112" s="142">
        <f>IF($K$8&gt;0,$K$8,$L$8)</f>
        <v>39204</v>
      </c>
      <c r="H112" s="143">
        <f>$K$12</f>
        <v>40</v>
      </c>
      <c r="I112" s="144">
        <f>$L$12</f>
        <v>3</v>
      </c>
      <c r="J112" s="140" t="s">
        <v>72</v>
      </c>
      <c r="K112" s="145">
        <f>BJ112</f>
        <v>49.422607826086953</v>
      </c>
      <c r="L112" s="146">
        <f>BE112</f>
        <v>51.127129565217388</v>
      </c>
      <c r="M112" s="147">
        <f>BH112</f>
        <v>49.422607826086953</v>
      </c>
      <c r="N112" s="148">
        <f>BC112</f>
        <v>51.127129565217388</v>
      </c>
      <c r="O112" s="149">
        <f>IF(S112="New","New",(N112/M112)-1)</f>
        <v>3.4488704949129145E-2</v>
      </c>
      <c r="P112" s="150">
        <f>(AI112/AN112)*1000</f>
        <v>1.2606521739130434</v>
      </c>
      <c r="Q112" s="151">
        <f>(AJ112/AP112)*1000</f>
        <v>1.3041304347826086</v>
      </c>
      <c r="R112" s="152" t="str">
        <f>IF(S112="New","New",IF(AY112="","",(Q112/P112)-1))</f>
        <v/>
      </c>
      <c r="S112" s="153">
        <f>IF(K112="","New",IF(K112=0,"New",L112-K112))</f>
        <v>1.7045217391304348</v>
      </c>
      <c r="T112" s="154">
        <f>IF(S112="New","",S112/K112)</f>
        <v>3.4488704949129166E-2</v>
      </c>
      <c r="V112" s="159" t="s">
        <v>72</v>
      </c>
      <c r="W112" s="120" t="s">
        <v>4</v>
      </c>
      <c r="Y112" s="124">
        <v>289.95</v>
      </c>
      <c r="Z112" s="124">
        <v>289.95</v>
      </c>
      <c r="AA112" s="221">
        <v>299.95</v>
      </c>
      <c r="AB112" s="124"/>
      <c r="AC112" s="124"/>
      <c r="AD112" s="124"/>
      <c r="AE112" s="124"/>
      <c r="AF112" s="124"/>
      <c r="AG112" s="124"/>
      <c r="AH112" s="124">
        <f>Y112+(AB112+AC112)</f>
        <v>289.95</v>
      </c>
      <c r="AI112" s="124">
        <f>Z112+(AD112+AE112)</f>
        <v>289.95</v>
      </c>
      <c r="AJ112" s="124">
        <f>AA112+(AF112+AG112)</f>
        <v>299.95</v>
      </c>
      <c r="AK112" s="162"/>
      <c r="AL112" s="125">
        <v>230000</v>
      </c>
      <c r="AM112" s="162"/>
      <c r="AN112" s="125">
        <v>230000</v>
      </c>
      <c r="AO112" s="162"/>
      <c r="AP112" s="125">
        <v>230000</v>
      </c>
      <c r="AQ112" s="127">
        <f>AL112</f>
        <v>230000</v>
      </c>
      <c r="AR112" s="128">
        <f>IF(AP112&gt;0,AP112/AL112*100,"Not Avail.")</f>
        <v>100</v>
      </c>
      <c r="AS112" s="127">
        <f>AN112</f>
        <v>230000</v>
      </c>
      <c r="AT112" s="128">
        <f>IF(AL112&gt;0,AP112/AN112*100,"Not Avail.")</f>
        <v>100</v>
      </c>
      <c r="AU112" s="129">
        <f>IF($Z112="","",$Z112/$AT112*100)</f>
        <v>289.95</v>
      </c>
      <c r="AV112" s="129" t="str">
        <f>IF($AD112="",IF($AE112="","",($AD112+$AE112)),(($AD112+$AE112)/$AT112*100))</f>
        <v/>
      </c>
      <c r="AW112" s="129">
        <f>IF(AU112="","",SUM(AU112:AV112))</f>
        <v>289.95</v>
      </c>
      <c r="AX112" s="130">
        <f>IF(AU112="","",AA112-AU112)</f>
        <v>10</v>
      </c>
      <c r="AY112" s="130" t="str">
        <f>IF(AV112="","",(AF112+AG112)-AV112)</f>
        <v/>
      </c>
      <c r="AZ112" s="130">
        <f>IF(AI112&gt;0,AJ112-AW112,"New")</f>
        <v>10</v>
      </c>
      <c r="BA112" s="131">
        <f>G112</f>
        <v>39204</v>
      </c>
      <c r="BB112" s="132">
        <f>IF($G112&gt;0,($G112/$AP112),IF($H112&gt;0,(((43560/($H112/12))*$I112)/$AP112),0))</f>
        <v>0.17045217391304349</v>
      </c>
      <c r="BC112" s="133">
        <f>$AA112/(1/$BB112)</f>
        <v>51.127129565217388</v>
      </c>
      <c r="BD112" s="134">
        <f>(($AF112+$AG112)/(1/$BB112))</f>
        <v>0</v>
      </c>
      <c r="BE112" s="134">
        <f>BC112+BD112</f>
        <v>51.127129565217388</v>
      </c>
      <c r="BF112" s="134" t="str">
        <f>IF(BE112=L112,"yes","no")</f>
        <v>yes</v>
      </c>
      <c r="BG112" s="135">
        <f>IF(AN112="","",IF($G112&gt;0,($G112/AN112),IF($H112&gt;0,((((43560/($H112/12))*$I112)/$AN112)),0)))</f>
        <v>0.17045217391304349</v>
      </c>
      <c r="BH112" s="135">
        <f>IF($Z112="","",$Z112/(1/$BG112))</f>
        <v>49.422607826086953</v>
      </c>
      <c r="BI112" s="134">
        <f>(($AD112+$AE112)/(1/$BG112))</f>
        <v>0</v>
      </c>
      <c r="BJ112" s="136">
        <f>SUM(BH112:BI112)</f>
        <v>49.422607826086953</v>
      </c>
      <c r="BK112" s="119" t="str">
        <f>IF(K112=BJ112,"yes","no")</f>
        <v>yes</v>
      </c>
      <c r="BL112" s="135">
        <f>IF(BH112="","",IF(BH112=0,"",BC112-BH112))</f>
        <v>1.7045217391304348</v>
      </c>
      <c r="BM112" s="135" t="str">
        <f>IF(BI112="","",IF(BI112=0,"",BD112-BI112))</f>
        <v/>
      </c>
      <c r="BN112" s="137">
        <f>IF(BL112="","",BE112-BJ112)</f>
        <v>1.7045217391304348</v>
      </c>
      <c r="BO112" s="137">
        <f>S112-BN112</f>
        <v>0</v>
      </c>
      <c r="BP112" s="138">
        <f>Q112*(BA112/1000)</f>
        <v>51.127129565217388</v>
      </c>
    </row>
    <row r="113" spans="1:68" s="119" customFormat="1" ht="18" customHeight="1" x14ac:dyDescent="0.15">
      <c r="C113" s="120"/>
      <c r="D113" s="139" t="s">
        <v>25</v>
      </c>
      <c r="E113" s="140" t="s">
        <v>72</v>
      </c>
      <c r="F113" s="141" t="s">
        <v>214</v>
      </c>
      <c r="G113" s="142">
        <f>IF($K$8&gt;0,$K$8,$L$8)</f>
        <v>39204</v>
      </c>
      <c r="H113" s="143">
        <f>$K$12</f>
        <v>40</v>
      </c>
      <c r="I113" s="144">
        <f>$L$12</f>
        <v>3</v>
      </c>
      <c r="J113" s="140" t="s">
        <v>72</v>
      </c>
      <c r="K113" s="145">
        <f>BJ113</f>
        <v>0</v>
      </c>
      <c r="L113" s="146">
        <f>BE113</f>
        <v>62.376973043478259</v>
      </c>
      <c r="M113" s="147" t="str">
        <f>BH113</f>
        <v/>
      </c>
      <c r="N113" s="148">
        <f>BC113</f>
        <v>62.376973043478259</v>
      </c>
      <c r="O113" s="149" t="str">
        <f>IF(S113="New","New",(N113/M113)-1)</f>
        <v>New</v>
      </c>
      <c r="P113" s="150">
        <f>(AI113/AN113)*1000</f>
        <v>0</v>
      </c>
      <c r="Q113" s="151">
        <f>(AJ113/AP113)*1000</f>
        <v>1.5910869565217389</v>
      </c>
      <c r="R113" s="152" t="str">
        <f>IF(S113="New","New",IF(AY113="","",(Q113/P113)-1))</f>
        <v>New</v>
      </c>
      <c r="S113" s="153" t="str">
        <f>IF(K113="","New",IF(K113=0,"New",L113-K113))</f>
        <v>New</v>
      </c>
      <c r="T113" s="154" t="str">
        <f>IF(S113="New","",S113/K113)</f>
        <v/>
      </c>
      <c r="V113" s="159" t="s">
        <v>72</v>
      </c>
      <c r="W113" s="120" t="s">
        <v>4</v>
      </c>
      <c r="Y113" s="124"/>
      <c r="Z113" s="124"/>
      <c r="AA113" s="221">
        <v>365.95</v>
      </c>
      <c r="AB113" s="124"/>
      <c r="AC113" s="124"/>
      <c r="AD113" s="124"/>
      <c r="AE113" s="124"/>
      <c r="AF113" s="124"/>
      <c r="AG113" s="124"/>
      <c r="AH113" s="124">
        <f>Y113+(AB113+AC113)</f>
        <v>0</v>
      </c>
      <c r="AI113" s="124">
        <f>Z113+(AD113+AE113)</f>
        <v>0</v>
      </c>
      <c r="AJ113" s="124">
        <f>AA113+(AF113+AG113)</f>
        <v>365.95</v>
      </c>
      <c r="AK113" s="162"/>
      <c r="AL113" s="125">
        <v>230000</v>
      </c>
      <c r="AM113" s="162"/>
      <c r="AN113" s="125">
        <v>230000</v>
      </c>
      <c r="AO113" s="162"/>
      <c r="AP113" s="125">
        <v>230000</v>
      </c>
      <c r="AQ113" s="127">
        <f>AL113</f>
        <v>230000</v>
      </c>
      <c r="AR113" s="128">
        <f>IF(AP113&gt;0,AP113/AL113*100,"Not Avail.")</f>
        <v>100</v>
      </c>
      <c r="AS113" s="127">
        <f>AN113</f>
        <v>230000</v>
      </c>
      <c r="AT113" s="128">
        <f>IF(AL113&gt;0,AP113/AN113*100,"Not Avail.")</f>
        <v>100</v>
      </c>
      <c r="AU113" s="129" t="str">
        <f>IF($Z113="","",$Z113/$AT113*100)</f>
        <v/>
      </c>
      <c r="AV113" s="129" t="str">
        <f>IF($AD113="",IF($AE113="","",($AD113+$AE113)),(($AD113+$AE113)/$AT113*100))</f>
        <v/>
      </c>
      <c r="AW113" s="129" t="str">
        <f>IF(AU113="","",SUM(AU113:AV113))</f>
        <v/>
      </c>
      <c r="AX113" s="130" t="str">
        <f>IF(AU113="","",AA113-AU113)</f>
        <v/>
      </c>
      <c r="AY113" s="130" t="str">
        <f>IF(AV113="","",(AF113+AG113)-AV113)</f>
        <v/>
      </c>
      <c r="AZ113" s="130" t="str">
        <f>IF(AI113&gt;0,AJ113-AW113,"New")</f>
        <v>New</v>
      </c>
      <c r="BA113" s="131">
        <f>G113</f>
        <v>39204</v>
      </c>
      <c r="BB113" s="132">
        <f>IF($G113&gt;0,($G113/$AP113),IF($H113&gt;0,(((43560/($H113/12))*$I113)/$AP113),0))</f>
        <v>0.17045217391304349</v>
      </c>
      <c r="BC113" s="133">
        <f>$AA113/(1/$BB113)</f>
        <v>62.376973043478259</v>
      </c>
      <c r="BD113" s="134">
        <f>(($AF113+$AG113)/(1/$BB113))</f>
        <v>0</v>
      </c>
      <c r="BE113" s="134">
        <f>BC113+BD113</f>
        <v>62.376973043478259</v>
      </c>
      <c r="BF113" s="134" t="str">
        <f>IF(BE113=L113,"yes","no")</f>
        <v>yes</v>
      </c>
      <c r="BG113" s="135">
        <f>IF(AN113="","",IF($G113&gt;0,($G113/AN113),IF($H113&gt;0,((((43560/($H113/12))*$I113)/$AN113)),0)))</f>
        <v>0.17045217391304349</v>
      </c>
      <c r="BH113" s="135" t="str">
        <f>IF($Z113="","",$Z113/(1/$BG113))</f>
        <v/>
      </c>
      <c r="BI113" s="134">
        <f>(($AD113+$AE113)/(1/$BG113))</f>
        <v>0</v>
      </c>
      <c r="BJ113" s="136">
        <f>SUM(BH113:BI113)</f>
        <v>0</v>
      </c>
      <c r="BK113" s="119" t="str">
        <f>IF(K113=BJ113,"yes","no")</f>
        <v>yes</v>
      </c>
      <c r="BL113" s="135" t="str">
        <f>IF(BH113="","",IF(BH113=0,"",BC113-BH113))</f>
        <v/>
      </c>
      <c r="BM113" s="135" t="str">
        <f>IF(BI113="","",IF(BI113=0,"",BD113-BI113))</f>
        <v/>
      </c>
      <c r="BN113" s="137" t="str">
        <f>IF(BL113="","",BE113-BJ113)</f>
        <v/>
      </c>
      <c r="BO113" s="137" t="e">
        <f>S113-BN113</f>
        <v>#VALUE!</v>
      </c>
      <c r="BP113" s="138">
        <f>Q113*(BA113/1000)</f>
        <v>62.376973043478252</v>
      </c>
    </row>
    <row r="114" spans="1:68" s="119" customFormat="1" ht="18" customHeight="1" x14ac:dyDescent="0.15">
      <c r="C114" s="120"/>
      <c r="D114" s="139" t="s">
        <v>25</v>
      </c>
      <c r="E114" s="140" t="s">
        <v>72</v>
      </c>
      <c r="F114" s="141" t="s">
        <v>129</v>
      </c>
      <c r="G114" s="142">
        <f>IF($K$8&gt;0,$K$8,$L$8)</f>
        <v>39204</v>
      </c>
      <c r="H114" s="143">
        <f>$K$12</f>
        <v>40</v>
      </c>
      <c r="I114" s="144">
        <f>$L$12</f>
        <v>3</v>
      </c>
      <c r="J114" s="140" t="s">
        <v>72</v>
      </c>
      <c r="K114" s="145">
        <f>BJ114</f>
        <v>59.649738260869562</v>
      </c>
      <c r="L114" s="146">
        <f>BE114</f>
        <v>62.376973043478259</v>
      </c>
      <c r="M114" s="147">
        <f>BH114</f>
        <v>59.649738260869562</v>
      </c>
      <c r="N114" s="148">
        <f>BC114</f>
        <v>62.376973043478259</v>
      </c>
      <c r="O114" s="149">
        <f>IF(S114="New","New",(N114/M114)-1)</f>
        <v>4.5720817259608637E-2</v>
      </c>
      <c r="P114" s="150">
        <f>(AI114/AN114)*1000</f>
        <v>1.5215217391304348</v>
      </c>
      <c r="Q114" s="151">
        <f>(AJ114/AP114)*1000</f>
        <v>1.5910869565217389</v>
      </c>
      <c r="R114" s="152" t="str">
        <f>IF(S114="New","New",IF(AY114="","",(Q114/P114)-1))</f>
        <v/>
      </c>
      <c r="S114" s="153">
        <f>IF(K114="","New",IF(K114=0,"New",L114-K114))</f>
        <v>2.7272347826086971</v>
      </c>
      <c r="T114" s="154">
        <f>IF(S114="New","",S114/K114)</f>
        <v>4.572081725960854E-2</v>
      </c>
      <c r="V114" s="159" t="s">
        <v>72</v>
      </c>
      <c r="W114" s="120" t="s">
        <v>4</v>
      </c>
      <c r="Y114" s="124">
        <v>369.95</v>
      </c>
      <c r="Z114" s="124">
        <v>349.95</v>
      </c>
      <c r="AA114" s="221">
        <v>365.95</v>
      </c>
      <c r="AB114" s="124"/>
      <c r="AC114" s="124"/>
      <c r="AD114" s="124"/>
      <c r="AE114" s="124"/>
      <c r="AF114" s="124"/>
      <c r="AG114" s="124"/>
      <c r="AH114" s="124">
        <f>Y114+(AB114+AC114)</f>
        <v>369.95</v>
      </c>
      <c r="AI114" s="124">
        <f>Z114+(AD114+AE114)</f>
        <v>349.95</v>
      </c>
      <c r="AJ114" s="124">
        <f>AA114+(AF114+AG114)</f>
        <v>365.95</v>
      </c>
      <c r="AK114" s="162"/>
      <c r="AL114" s="125">
        <v>230000</v>
      </c>
      <c r="AM114" s="162"/>
      <c r="AN114" s="125">
        <v>230000</v>
      </c>
      <c r="AO114" s="162"/>
      <c r="AP114" s="125">
        <v>230000</v>
      </c>
      <c r="AQ114" s="127">
        <f>AL114</f>
        <v>230000</v>
      </c>
      <c r="AR114" s="128">
        <f>IF(AP114&gt;0,AP114/AL114*100,"Not Avail.")</f>
        <v>100</v>
      </c>
      <c r="AS114" s="127">
        <f>AN114</f>
        <v>230000</v>
      </c>
      <c r="AT114" s="128">
        <f>IF(AL114&gt;0,AP114/AN114*100,"Not Avail.")</f>
        <v>100</v>
      </c>
      <c r="AU114" s="129">
        <f>IF($Z114="","",$Z114/$AT114*100)</f>
        <v>349.95</v>
      </c>
      <c r="AV114" s="129" t="str">
        <f>IF($AD114="",IF($AE114="","",($AD114+$AE114)),(($AD114+$AE114)/$AT114*100))</f>
        <v/>
      </c>
      <c r="AW114" s="129">
        <f>IF(AU114="","",SUM(AU114:AV114))</f>
        <v>349.95</v>
      </c>
      <c r="AX114" s="130">
        <f>IF(AU114="","",AA114-AU114)</f>
        <v>16</v>
      </c>
      <c r="AY114" s="130" t="str">
        <f>IF(AV114="","",(AF114+AG114)-AV114)</f>
        <v/>
      </c>
      <c r="AZ114" s="130">
        <f>IF(AI114&gt;0,AJ114-AW114,"New")</f>
        <v>16</v>
      </c>
      <c r="BA114" s="131">
        <f>G114</f>
        <v>39204</v>
      </c>
      <c r="BB114" s="132">
        <f>IF($G114&gt;0,($G114/$AP114),IF($H114&gt;0,(((43560/($H114/12))*$I114)/$AP114),0))</f>
        <v>0.17045217391304349</v>
      </c>
      <c r="BC114" s="133">
        <f>$AA114/(1/$BB114)</f>
        <v>62.376973043478259</v>
      </c>
      <c r="BD114" s="134">
        <f>(($AF114+$AG114)/(1/$BB114))</f>
        <v>0</v>
      </c>
      <c r="BE114" s="134">
        <f>BC114+BD114</f>
        <v>62.376973043478259</v>
      </c>
      <c r="BF114" s="134" t="str">
        <f>IF(BE114=L114,"yes","no")</f>
        <v>yes</v>
      </c>
      <c r="BG114" s="135">
        <f>IF(AN114="","",IF($G114&gt;0,($G114/AN114),IF($H114&gt;0,((((43560/($H114/12))*$I114)/$AN114)),0)))</f>
        <v>0.17045217391304349</v>
      </c>
      <c r="BH114" s="135">
        <f>IF($Z114="","",$Z114/(1/$BG114))</f>
        <v>59.649738260869562</v>
      </c>
      <c r="BI114" s="134">
        <f>(($AD114+$AE114)/(1/$BG114))</f>
        <v>0</v>
      </c>
      <c r="BJ114" s="136">
        <f>SUM(BH114:BI114)</f>
        <v>59.649738260869562</v>
      </c>
      <c r="BK114" s="119" t="str">
        <f>IF(K114=BJ114,"yes","no")</f>
        <v>yes</v>
      </c>
      <c r="BL114" s="135">
        <f>IF(BH114="","",IF(BH114=0,"",BC114-BH114))</f>
        <v>2.7272347826086971</v>
      </c>
      <c r="BM114" s="135" t="str">
        <f>IF(BI114="","",IF(BI114=0,"",BD114-BI114))</f>
        <v/>
      </c>
      <c r="BN114" s="137">
        <f>IF(BL114="","",BE114-BJ114)</f>
        <v>2.7272347826086971</v>
      </c>
      <c r="BO114" s="137">
        <f>S114-BN114</f>
        <v>0</v>
      </c>
      <c r="BP114" s="138">
        <f>Q114*(BA114/1000)</f>
        <v>62.376973043478252</v>
      </c>
    </row>
    <row r="115" spans="1:68" s="119" customFormat="1" ht="18" customHeight="1" x14ac:dyDescent="0.15">
      <c r="C115" s="156"/>
      <c r="D115" s="139" t="s">
        <v>25</v>
      </c>
      <c r="E115" s="140" t="s">
        <v>110</v>
      </c>
      <c r="F115" s="141" t="s">
        <v>138</v>
      </c>
      <c r="G115" s="142">
        <f>IF($K$8&gt;0,$K$8,$L$8)</f>
        <v>39204</v>
      </c>
      <c r="H115" s="143">
        <f>$K$12</f>
        <v>40</v>
      </c>
      <c r="I115" s="144">
        <f>$L$12</f>
        <v>3</v>
      </c>
      <c r="J115" s="140" t="s">
        <v>110</v>
      </c>
      <c r="K115" s="145">
        <f>BJ115</f>
        <v>63.058781739130431</v>
      </c>
      <c r="L115" s="146">
        <f>BE115</f>
        <v>66.808729565217391</v>
      </c>
      <c r="M115" s="147">
        <f>BH115</f>
        <v>63.058781739130431</v>
      </c>
      <c r="N115" s="148">
        <f>BC115</f>
        <v>66.808729565217391</v>
      </c>
      <c r="O115" s="149">
        <f>IF(S115="New","New",(N115/M115)-1)</f>
        <v>5.946749560751452E-2</v>
      </c>
      <c r="P115" s="150">
        <f>(AI115/AN115)*1000</f>
        <v>1.6084782608695651</v>
      </c>
      <c r="Q115" s="151">
        <f>(AJ115/AP115)*1000</f>
        <v>1.7041304347826087</v>
      </c>
      <c r="R115" s="152" t="str">
        <f>IF(S115="New","New",IF(AY115="","",(Q115/P115)-1))</f>
        <v/>
      </c>
      <c r="S115" s="153">
        <f>IF(K115="","New",IF(K115=0,"New",L115-K115))</f>
        <v>3.7499478260869594</v>
      </c>
      <c r="T115" s="154">
        <f>IF(S115="New","",S115/K115)</f>
        <v>5.9467495607514576E-2</v>
      </c>
      <c r="V115" s="159" t="s">
        <v>110</v>
      </c>
      <c r="W115" s="120" t="s">
        <v>4</v>
      </c>
      <c r="Y115" s="124">
        <v>369.95</v>
      </c>
      <c r="Z115" s="124">
        <v>369.95</v>
      </c>
      <c r="AA115" s="221">
        <v>391.95</v>
      </c>
      <c r="AB115" s="124"/>
      <c r="AC115" s="163"/>
      <c r="AD115" s="124"/>
      <c r="AE115" s="163"/>
      <c r="AF115" s="124"/>
      <c r="AG115" s="163"/>
      <c r="AH115" s="124">
        <f>Y115+(AB115+AC115)</f>
        <v>369.95</v>
      </c>
      <c r="AI115" s="124">
        <f>Z115+(AD115+AE115)</f>
        <v>369.95</v>
      </c>
      <c r="AJ115" s="124">
        <f>AA115+(AF115+AG115)</f>
        <v>391.95</v>
      </c>
      <c r="AK115" s="162"/>
      <c r="AL115" s="125">
        <v>230000</v>
      </c>
      <c r="AM115" s="162"/>
      <c r="AN115" s="125">
        <v>230000</v>
      </c>
      <c r="AO115" s="162"/>
      <c r="AP115" s="125">
        <v>230000</v>
      </c>
      <c r="AQ115" s="127">
        <f>AL115</f>
        <v>230000</v>
      </c>
      <c r="AR115" s="128">
        <f>IF(AP115&gt;0,AP115/AL115*100,"Not Avail.")</f>
        <v>100</v>
      </c>
      <c r="AS115" s="127">
        <f>AN115</f>
        <v>230000</v>
      </c>
      <c r="AT115" s="128">
        <f>IF(AL115&gt;0,AP115/AN115*100,"Not Avail.")</f>
        <v>100</v>
      </c>
      <c r="AU115" s="129">
        <f>IF($Z115="","",$Z115/$AT115*100)</f>
        <v>369.95</v>
      </c>
      <c r="AV115" s="129" t="str">
        <f>IF($AD115="",IF($AE115="","",($AD115+$AE115)),(($AD115+$AE115)/$AT115*100))</f>
        <v/>
      </c>
      <c r="AW115" s="129">
        <f>IF(AU115="","",SUM(AU115:AV115))</f>
        <v>369.95</v>
      </c>
      <c r="AX115" s="130">
        <f>IF(AU115="","",AA115-AU115)</f>
        <v>22</v>
      </c>
      <c r="AY115" s="130" t="str">
        <f>IF(AV115="","",(AF115+AG115)-AV115)</f>
        <v/>
      </c>
      <c r="AZ115" s="130">
        <f>IF(AI115&gt;0,AJ115-AW115,"New")</f>
        <v>22</v>
      </c>
      <c r="BA115" s="131">
        <f>G115</f>
        <v>39204</v>
      </c>
      <c r="BB115" s="132">
        <f>IF($G115&gt;0,($G115/$AP115),IF($H115&gt;0,(((43560/($H115/12))*$I115)/$AP115),0))</f>
        <v>0.17045217391304349</v>
      </c>
      <c r="BC115" s="133">
        <f>$AA115/(1/$BB115)</f>
        <v>66.808729565217391</v>
      </c>
      <c r="BD115" s="134">
        <f>(($AF115+$AG115)/(1/$BB115))</f>
        <v>0</v>
      </c>
      <c r="BE115" s="134">
        <f>BC115+BD115</f>
        <v>66.808729565217391</v>
      </c>
      <c r="BF115" s="134" t="str">
        <f>IF(BE115=L115,"yes","no")</f>
        <v>yes</v>
      </c>
      <c r="BG115" s="135">
        <f>IF(AN115="","",IF($G115&gt;0,($G115/AN115),IF($H115&gt;0,((((43560/($H115/12))*$I115)/$AN115)),0)))</f>
        <v>0.17045217391304349</v>
      </c>
      <c r="BH115" s="135">
        <f>IF($Z115="","",$Z115/(1/$BG115))</f>
        <v>63.058781739130431</v>
      </c>
      <c r="BI115" s="134">
        <f>(($AD115+$AE115)/(1/$BG115))</f>
        <v>0</v>
      </c>
      <c r="BJ115" s="136">
        <f>SUM(BH115:BI115)</f>
        <v>63.058781739130431</v>
      </c>
      <c r="BK115" s="119" t="str">
        <f>IF(K115=BJ115,"yes","no")</f>
        <v>yes</v>
      </c>
      <c r="BL115" s="135">
        <f>IF(BH115="","",IF(BH115=0,"",BC115-BH115))</f>
        <v>3.7499478260869594</v>
      </c>
      <c r="BM115" s="135" t="str">
        <f>IF(BI115="","",IF(BI115=0,"",BD115-BI115))</f>
        <v/>
      </c>
      <c r="BN115" s="137">
        <f>IF(BL115="","",BE115-BJ115)</f>
        <v>3.7499478260869594</v>
      </c>
      <c r="BO115" s="137">
        <f>S115-BN115</f>
        <v>0</v>
      </c>
      <c r="BP115" s="138">
        <f>Q115*(BA115/1000)</f>
        <v>66.808729565217391</v>
      </c>
    </row>
    <row r="116" spans="1:68" s="119" customFormat="1" ht="18" customHeight="1" x14ac:dyDescent="0.15">
      <c r="C116" s="156"/>
      <c r="D116" s="139" t="s">
        <v>25</v>
      </c>
      <c r="E116" s="140" t="s">
        <v>110</v>
      </c>
      <c r="F116" s="141" t="s">
        <v>139</v>
      </c>
      <c r="G116" s="142">
        <f>IF($K$8&gt;0,$K$8,$L$8)</f>
        <v>39204</v>
      </c>
      <c r="H116" s="143">
        <f>$K$12</f>
        <v>40</v>
      </c>
      <c r="I116" s="144">
        <f>$L$12</f>
        <v>3</v>
      </c>
      <c r="J116" s="140" t="s">
        <v>110</v>
      </c>
      <c r="K116" s="145">
        <f>BJ116</f>
        <v>63.058781739130431</v>
      </c>
      <c r="L116" s="146">
        <f>BE116</f>
        <v>66.808729565217391</v>
      </c>
      <c r="M116" s="147">
        <f>BH116</f>
        <v>63.058781739130431</v>
      </c>
      <c r="N116" s="148">
        <f>BC116</f>
        <v>66.808729565217391</v>
      </c>
      <c r="O116" s="149">
        <f>IF(S116="New","New",(N116/M116)-1)</f>
        <v>5.946749560751452E-2</v>
      </c>
      <c r="P116" s="150">
        <f>(AI116/AN116)*1000</f>
        <v>1.6084782608695651</v>
      </c>
      <c r="Q116" s="151">
        <f>(AJ116/AP116)*1000</f>
        <v>1.7041304347826087</v>
      </c>
      <c r="R116" s="152" t="str">
        <f>IF(S116="New","New",IF(AY116="","",(Q116/P116)-1))</f>
        <v/>
      </c>
      <c r="S116" s="153">
        <f>IF(K116="","New",IF(K116=0,"New",L116-K116))</f>
        <v>3.7499478260869594</v>
      </c>
      <c r="T116" s="154">
        <f>IF(S116="New","",S116/K116)</f>
        <v>5.9467495607514576E-2</v>
      </c>
      <c r="V116" s="159" t="s">
        <v>110</v>
      </c>
      <c r="W116" s="120" t="s">
        <v>4</v>
      </c>
      <c r="Y116" s="124">
        <v>369.95</v>
      </c>
      <c r="Z116" s="124">
        <v>369.95</v>
      </c>
      <c r="AA116" s="221">
        <v>391.95</v>
      </c>
      <c r="AB116" s="124"/>
      <c r="AC116" s="163"/>
      <c r="AD116" s="124"/>
      <c r="AE116" s="163"/>
      <c r="AF116" s="124"/>
      <c r="AG116" s="163"/>
      <c r="AH116" s="124">
        <f>Y116+(AB116+AC116)</f>
        <v>369.95</v>
      </c>
      <c r="AI116" s="124">
        <f>Z116+(AD116+AE116)</f>
        <v>369.95</v>
      </c>
      <c r="AJ116" s="124">
        <f>AA116+(AF116+AG116)</f>
        <v>391.95</v>
      </c>
      <c r="AK116" s="162"/>
      <c r="AL116" s="125">
        <v>230000</v>
      </c>
      <c r="AM116" s="162"/>
      <c r="AN116" s="125">
        <v>230000</v>
      </c>
      <c r="AO116" s="162"/>
      <c r="AP116" s="125">
        <v>230000</v>
      </c>
      <c r="AQ116" s="127">
        <f>AL116</f>
        <v>230000</v>
      </c>
      <c r="AR116" s="128">
        <f>IF(AP116&gt;0,AP116/AL116*100,"Not Avail.")</f>
        <v>100</v>
      </c>
      <c r="AS116" s="127">
        <f>AN116</f>
        <v>230000</v>
      </c>
      <c r="AT116" s="128">
        <f>IF(AL116&gt;0,AP116/AN116*100,"Not Avail.")</f>
        <v>100</v>
      </c>
      <c r="AU116" s="129">
        <f>IF($Z116="","",$Z116/$AT116*100)</f>
        <v>369.95</v>
      </c>
      <c r="AV116" s="129" t="str">
        <f>IF($AD116="",IF($AE116="","",($AD116+$AE116)),(($AD116+$AE116)/$AT116*100))</f>
        <v/>
      </c>
      <c r="AW116" s="129">
        <f>IF(AU116="","",SUM(AU116:AV116))</f>
        <v>369.95</v>
      </c>
      <c r="AX116" s="130">
        <f>IF(AU116="","",AA116-AU116)</f>
        <v>22</v>
      </c>
      <c r="AY116" s="130" t="str">
        <f>IF(AV116="","",(AF116+AG116)-AV116)</f>
        <v/>
      </c>
      <c r="AZ116" s="130">
        <f>IF(AI116&gt;0,AJ116-AW116,"New")</f>
        <v>22</v>
      </c>
      <c r="BA116" s="131">
        <f>G116</f>
        <v>39204</v>
      </c>
      <c r="BB116" s="132">
        <f>IF($G116&gt;0,($G116/$AP116),IF($H116&gt;0,(((43560/($H116/12))*$I116)/$AP116),0))</f>
        <v>0.17045217391304349</v>
      </c>
      <c r="BC116" s="133">
        <f>$AA116/(1/$BB116)</f>
        <v>66.808729565217391</v>
      </c>
      <c r="BD116" s="134">
        <f>(($AF116+$AG116)/(1/$BB116))</f>
        <v>0</v>
      </c>
      <c r="BE116" s="134">
        <f>BC116+BD116</f>
        <v>66.808729565217391</v>
      </c>
      <c r="BF116" s="134" t="str">
        <f>IF(BE116=L116,"yes","no")</f>
        <v>yes</v>
      </c>
      <c r="BG116" s="135">
        <f>IF(AN116="","",IF($G116&gt;0,($G116/AN116),IF($H116&gt;0,((((43560/($H116/12))*$I116)/$AN116)),0)))</f>
        <v>0.17045217391304349</v>
      </c>
      <c r="BH116" s="135">
        <f>IF($Z116="","",$Z116/(1/$BG116))</f>
        <v>63.058781739130431</v>
      </c>
      <c r="BI116" s="134">
        <f>(($AD116+$AE116)/(1/$BG116))</f>
        <v>0</v>
      </c>
      <c r="BJ116" s="136">
        <f>SUM(BH116:BI116)</f>
        <v>63.058781739130431</v>
      </c>
      <c r="BK116" s="119" t="str">
        <f>IF(K116=BJ116,"yes","no")</f>
        <v>yes</v>
      </c>
      <c r="BL116" s="135">
        <f>IF(BH116="","",IF(BH116=0,"",BC116-BH116))</f>
        <v>3.7499478260869594</v>
      </c>
      <c r="BM116" s="135" t="str">
        <f>IF(BI116="","",IF(BI116=0,"",BD116-BI116))</f>
        <v/>
      </c>
      <c r="BN116" s="137">
        <f>IF(BL116="","",BE116-BJ116)</f>
        <v>3.7499478260869594</v>
      </c>
      <c r="BO116" s="137">
        <f>S116-BN116</f>
        <v>0</v>
      </c>
      <c r="BP116" s="138">
        <f>Q116*(BA116/1000)</f>
        <v>66.808729565217391</v>
      </c>
    </row>
    <row r="117" spans="1:68" s="119" customFormat="1" ht="18" customHeight="1" x14ac:dyDescent="0.15">
      <c r="C117" s="156"/>
      <c r="D117" s="139" t="s">
        <v>25</v>
      </c>
      <c r="E117" s="140" t="s">
        <v>87</v>
      </c>
      <c r="F117" s="141" t="s">
        <v>169</v>
      </c>
      <c r="G117" s="142">
        <f>IF($K$8&gt;0,$K$8,$L$8)</f>
        <v>39204</v>
      </c>
      <c r="H117" s="143">
        <f>$K$12</f>
        <v>40</v>
      </c>
      <c r="I117" s="144">
        <f>$L$12</f>
        <v>3</v>
      </c>
      <c r="J117" s="140" t="s">
        <v>87</v>
      </c>
      <c r="K117" s="145">
        <f>BJ117</f>
        <v>47.718086086956518</v>
      </c>
      <c r="L117" s="146">
        <f>BE117</f>
        <v>51.127129565217388</v>
      </c>
      <c r="M117" s="147">
        <f>BH117</f>
        <v>47.718086086956518</v>
      </c>
      <c r="N117" s="148">
        <f>BC117</f>
        <v>51.127129565217388</v>
      </c>
      <c r="O117" s="149">
        <f>IF(S117="New","New",(N117/M117)-1)</f>
        <v>7.1441328808715898E-2</v>
      </c>
      <c r="P117" s="150">
        <f>(AI117/AN117)*1000</f>
        <v>1.2171739130434782</v>
      </c>
      <c r="Q117" s="151">
        <f>(AJ117/AP117)*1000</f>
        <v>1.3041304347826086</v>
      </c>
      <c r="R117" s="152" t="str">
        <f>IF(S117="New","New",IF(AY117="","",(Q117/P117)-1))</f>
        <v/>
      </c>
      <c r="S117" s="153">
        <f>IF(K117="","New",IF(K117=0,"New",L117-K117))</f>
        <v>3.4090434782608696</v>
      </c>
      <c r="T117" s="154">
        <f>IF(S117="New","",S117/K117)</f>
        <v>7.1441328808715843E-2</v>
      </c>
      <c r="V117" s="159" t="s">
        <v>87</v>
      </c>
      <c r="W117" s="120" t="s">
        <v>4</v>
      </c>
      <c r="Y117" s="163"/>
      <c r="Z117" s="163">
        <v>279.95</v>
      </c>
      <c r="AA117" s="221">
        <v>299.95</v>
      </c>
      <c r="AB117" s="124"/>
      <c r="AC117" s="163"/>
      <c r="AD117" s="124"/>
      <c r="AE117" s="163"/>
      <c r="AF117" s="124"/>
      <c r="AG117" s="163"/>
      <c r="AH117" s="124">
        <f>Y117+(AB117+AC117)</f>
        <v>0</v>
      </c>
      <c r="AI117" s="124">
        <f>Z117+(AD117+AE117)</f>
        <v>279.95</v>
      </c>
      <c r="AJ117" s="124">
        <f>AA117+(AF117+AG117)</f>
        <v>299.95</v>
      </c>
      <c r="AK117" s="162"/>
      <c r="AL117" s="125">
        <v>230000</v>
      </c>
      <c r="AM117" s="162"/>
      <c r="AN117" s="125">
        <v>230000</v>
      </c>
      <c r="AO117" s="162"/>
      <c r="AP117" s="125">
        <v>230000</v>
      </c>
      <c r="AQ117" s="127">
        <f>AL117</f>
        <v>230000</v>
      </c>
      <c r="AR117" s="128">
        <f>IF(AP117&gt;0,AP117/AL117*100,"Not Avail.")</f>
        <v>100</v>
      </c>
      <c r="AS117" s="127">
        <f>AN117</f>
        <v>230000</v>
      </c>
      <c r="AT117" s="128">
        <f>IF(AL117&gt;0,AP117/AN117*100,"Not Avail.")</f>
        <v>100</v>
      </c>
      <c r="AU117" s="129">
        <f>IF($Z117="","",$Z117/$AT117*100)</f>
        <v>279.95</v>
      </c>
      <c r="AV117" s="129" t="str">
        <f>IF($AD117="",IF($AE117="","",($AD117+$AE117)),(($AD117+$AE117)/$AT117*100))</f>
        <v/>
      </c>
      <c r="AW117" s="129">
        <f>IF(AU117="","",SUM(AU117:AV117))</f>
        <v>279.95</v>
      </c>
      <c r="AX117" s="130">
        <f>IF(AU117="","",AA117-AU117)</f>
        <v>20</v>
      </c>
      <c r="AY117" s="130" t="str">
        <f>IF(AV117="","",(AF117+AG117)-AV117)</f>
        <v/>
      </c>
      <c r="AZ117" s="130">
        <f>IF(AI117&gt;0,AJ117-AW117,"New")</f>
        <v>20</v>
      </c>
      <c r="BA117" s="131">
        <f>G117</f>
        <v>39204</v>
      </c>
      <c r="BB117" s="132">
        <f>IF($G117&gt;0,($G117/$AP117),IF($H117&gt;0,(((43560/($H117/12))*$I117)/$AP117),0))</f>
        <v>0.17045217391304349</v>
      </c>
      <c r="BC117" s="133">
        <f>$AA117/(1/$BB117)</f>
        <v>51.127129565217388</v>
      </c>
      <c r="BD117" s="134">
        <f>(($AF117+$AG117)/(1/$BB117))</f>
        <v>0</v>
      </c>
      <c r="BE117" s="134">
        <f>BC117+BD117</f>
        <v>51.127129565217388</v>
      </c>
      <c r="BF117" s="134" t="str">
        <f>IF(BE117=L117,"yes","no")</f>
        <v>yes</v>
      </c>
      <c r="BG117" s="135">
        <f>IF(AN117="","",IF($G117&gt;0,($G117/AN117),IF($H117&gt;0,((((43560/($H117/12))*$I117)/$AN117)),0)))</f>
        <v>0.17045217391304349</v>
      </c>
      <c r="BH117" s="135">
        <f>IF($Z117="","",$Z117/(1/$BG117))</f>
        <v>47.718086086956518</v>
      </c>
      <c r="BI117" s="134">
        <f>(($AD117+$AE117)/(1/$BG117))</f>
        <v>0</v>
      </c>
      <c r="BJ117" s="136">
        <f>SUM(BH117:BI117)</f>
        <v>47.718086086956518</v>
      </c>
      <c r="BK117" s="119" t="str">
        <f>IF(K117=BJ117,"yes","no")</f>
        <v>yes</v>
      </c>
      <c r="BL117" s="135">
        <f>IF(BH117="","",IF(BH117=0,"",BC117-BH117))</f>
        <v>3.4090434782608696</v>
      </c>
      <c r="BM117" s="135" t="str">
        <f>IF(BI117="","",IF(BI117=0,"",BD117-BI117))</f>
        <v/>
      </c>
      <c r="BN117" s="137">
        <f>IF(BL117="","",BE117-BJ117)</f>
        <v>3.4090434782608696</v>
      </c>
      <c r="BO117" s="137">
        <f>S117-BN117</f>
        <v>0</v>
      </c>
      <c r="BP117" s="138">
        <f>Q117*(BA117/1000)</f>
        <v>51.127129565217388</v>
      </c>
    </row>
    <row r="118" spans="1:68" s="119" customFormat="1" ht="18" customHeight="1" x14ac:dyDescent="0.15">
      <c r="C118" s="156"/>
      <c r="D118" s="139" t="s">
        <v>25</v>
      </c>
      <c r="E118" s="140" t="s">
        <v>110</v>
      </c>
      <c r="F118" s="141" t="s">
        <v>156</v>
      </c>
      <c r="G118" s="142">
        <f>IF($K$8&gt;0,$K$8,$L$8)</f>
        <v>39204</v>
      </c>
      <c r="H118" s="143">
        <f>$K$12</f>
        <v>40</v>
      </c>
      <c r="I118" s="144">
        <f>$L$12</f>
        <v>3</v>
      </c>
      <c r="J118" s="140" t="s">
        <v>110</v>
      </c>
      <c r="K118" s="145">
        <f>BJ118</f>
        <v>67.490538260869556</v>
      </c>
      <c r="L118" s="146">
        <f>BE118</f>
        <v>69.365512173913046</v>
      </c>
      <c r="M118" s="147">
        <f>BH118</f>
        <v>67.490538260869556</v>
      </c>
      <c r="N118" s="148">
        <f>BC118</f>
        <v>69.365512173913046</v>
      </c>
      <c r="O118" s="149">
        <f>IF(S118="New","New",(N118/M118)-1)</f>
        <v>2.7781285515848131E-2</v>
      </c>
      <c r="P118" s="150">
        <f>(AI118/AN118)*1000</f>
        <v>1.7215217391304347</v>
      </c>
      <c r="Q118" s="151">
        <f>(AJ118/AP118)*1000</f>
        <v>1.7693478260869566</v>
      </c>
      <c r="R118" s="152" t="str">
        <f>IF(S118="New","New",IF(AY118="","",(Q118/P118)-1))</f>
        <v/>
      </c>
      <c r="S118" s="153">
        <f>IF(K118="","New",IF(K118=0,"New",L118-K118))</f>
        <v>1.8749739130434904</v>
      </c>
      <c r="T118" s="154">
        <f>IF(S118="New","",S118/K118)</f>
        <v>2.7781285515848145E-2</v>
      </c>
      <c r="V118" s="159" t="s">
        <v>110</v>
      </c>
      <c r="W118" s="120" t="s">
        <v>4</v>
      </c>
      <c r="Y118" s="124">
        <v>440.95</v>
      </c>
      <c r="Z118" s="124">
        <v>395.95</v>
      </c>
      <c r="AA118" s="221">
        <v>406.95</v>
      </c>
      <c r="AB118" s="124"/>
      <c r="AC118" s="163"/>
      <c r="AD118" s="124"/>
      <c r="AE118" s="163"/>
      <c r="AF118" s="124"/>
      <c r="AG118" s="163"/>
      <c r="AH118" s="124">
        <f>Y118+(AB118+AC118)</f>
        <v>440.95</v>
      </c>
      <c r="AI118" s="124">
        <f>Z118+(AD118+AE118)</f>
        <v>395.95</v>
      </c>
      <c r="AJ118" s="124">
        <f>AA118+(AF118+AG118)</f>
        <v>406.95</v>
      </c>
      <c r="AK118" s="162"/>
      <c r="AL118" s="125">
        <v>230000</v>
      </c>
      <c r="AM118" s="162"/>
      <c r="AN118" s="125">
        <v>230000</v>
      </c>
      <c r="AO118" s="162"/>
      <c r="AP118" s="125">
        <v>230000</v>
      </c>
      <c r="AQ118" s="127">
        <f>AL118</f>
        <v>230000</v>
      </c>
      <c r="AR118" s="128">
        <f>IF(AP118&gt;0,AP118/AL118*100,"Not Avail.")</f>
        <v>100</v>
      </c>
      <c r="AS118" s="127">
        <f>AN118</f>
        <v>230000</v>
      </c>
      <c r="AT118" s="128">
        <f>IF(AL118&gt;0,AP118/AN118*100,"Not Avail.")</f>
        <v>100</v>
      </c>
      <c r="AU118" s="129">
        <f>IF($Z118="","",$Z118/$AT118*100)</f>
        <v>395.95</v>
      </c>
      <c r="AV118" s="129" t="str">
        <f>IF($AD118="",IF($AE118="","",($AD118+$AE118)),(($AD118+$AE118)/$AT118*100))</f>
        <v/>
      </c>
      <c r="AW118" s="129">
        <f>IF(AU118="","",SUM(AU118:AV118))</f>
        <v>395.95</v>
      </c>
      <c r="AX118" s="130">
        <f>IF(AU118="","",AA118-AU118)</f>
        <v>11</v>
      </c>
      <c r="AY118" s="130" t="str">
        <f>IF(AV118="","",(AF118+AG118)-AV118)</f>
        <v/>
      </c>
      <c r="AZ118" s="130">
        <f>IF(AI118&gt;0,AJ118-AW118,"New")</f>
        <v>11</v>
      </c>
      <c r="BA118" s="131">
        <f>G118</f>
        <v>39204</v>
      </c>
      <c r="BB118" s="132">
        <f>IF($G118&gt;0,($G118/$AP118),IF($H118&gt;0,(((43560/($H118/12))*$I118)/$AP118),0))</f>
        <v>0.17045217391304349</v>
      </c>
      <c r="BC118" s="133">
        <f>$AA118/(1/$BB118)</f>
        <v>69.365512173913046</v>
      </c>
      <c r="BD118" s="134">
        <f>(($AF118+$AG118)/(1/$BB118))</f>
        <v>0</v>
      </c>
      <c r="BE118" s="134">
        <f>BC118+BD118</f>
        <v>69.365512173913046</v>
      </c>
      <c r="BF118" s="134" t="str">
        <f>IF(BE118=L118,"yes","no")</f>
        <v>yes</v>
      </c>
      <c r="BG118" s="135">
        <f>IF(AN118="","",IF($G118&gt;0,($G118/AN118),IF($H118&gt;0,((((43560/($H118/12))*$I118)/$AN118)),0)))</f>
        <v>0.17045217391304349</v>
      </c>
      <c r="BH118" s="135">
        <f>IF($Z118="","",$Z118/(1/$BG118))</f>
        <v>67.490538260869556</v>
      </c>
      <c r="BI118" s="134">
        <f>(($AD118+$AE118)/(1/$BG118))</f>
        <v>0</v>
      </c>
      <c r="BJ118" s="136">
        <f>SUM(BH118:BI118)</f>
        <v>67.490538260869556</v>
      </c>
      <c r="BK118" s="119" t="str">
        <f>IF(K118=BJ118,"yes","no")</f>
        <v>yes</v>
      </c>
      <c r="BL118" s="135">
        <f>IF(BH118="","",IF(BH118=0,"",BC118-BH118))</f>
        <v>1.8749739130434904</v>
      </c>
      <c r="BM118" s="135" t="str">
        <f>IF(BI118="","",IF(BI118=0,"",BD118-BI118))</f>
        <v/>
      </c>
      <c r="BN118" s="137">
        <f>IF(BL118="","",BE118-BJ118)</f>
        <v>1.8749739130434904</v>
      </c>
      <c r="BO118" s="137">
        <f>S118-BN118</f>
        <v>0</v>
      </c>
      <c r="BP118" s="138">
        <f>Q118*(BA118/1000)</f>
        <v>69.365512173913046</v>
      </c>
    </row>
    <row r="119" spans="1:68" s="119" customFormat="1" ht="18" customHeight="1" x14ac:dyDescent="0.15">
      <c r="C119" s="156"/>
      <c r="D119" s="139" t="s">
        <v>25</v>
      </c>
      <c r="E119" s="140" t="s">
        <v>110</v>
      </c>
      <c r="F119" s="141" t="s">
        <v>171</v>
      </c>
      <c r="G119" s="142">
        <f>IF($K$8&gt;0,$K$8,$L$8)</f>
        <v>39204</v>
      </c>
      <c r="H119" s="143">
        <f>$K$12</f>
        <v>40</v>
      </c>
      <c r="I119" s="144">
        <f>$L$12</f>
        <v>3</v>
      </c>
      <c r="J119" s="140" t="s">
        <v>110</v>
      </c>
      <c r="K119" s="145">
        <f>BJ119</f>
        <v>69.195059999999998</v>
      </c>
      <c r="L119" s="146">
        <f>BE119</f>
        <v>70.21777304347826</v>
      </c>
      <c r="M119" s="147">
        <f>BH119</f>
        <v>69.195059999999998</v>
      </c>
      <c r="N119" s="148">
        <f>BC119</f>
        <v>70.21777304347826</v>
      </c>
      <c r="O119" s="149">
        <f>IF(S119="New","New",(N119/M119)-1)</f>
        <v>1.4780145338095796E-2</v>
      </c>
      <c r="P119" s="150">
        <f>(AI119/AN119)*1000</f>
        <v>1.7649999999999999</v>
      </c>
      <c r="Q119" s="151">
        <f>(AJ119/AP119)*1000</f>
        <v>1.7910869565217391</v>
      </c>
      <c r="R119" s="152" t="str">
        <f>IF(S119="New","New",IF(AY119="","",(Q119/P119)-1))</f>
        <v/>
      </c>
      <c r="S119" s="153">
        <f>IF(K119="","New",IF(K119=0,"New",L119-K119))</f>
        <v>1.0227130434782623</v>
      </c>
      <c r="T119" s="154">
        <f>IF(S119="New","",S119/K119)</f>
        <v>1.4780145338095846E-2</v>
      </c>
      <c r="V119" s="159" t="s">
        <v>110</v>
      </c>
      <c r="W119" s="120" t="s">
        <v>4</v>
      </c>
      <c r="Y119" s="124"/>
      <c r="Z119" s="124">
        <v>405.95</v>
      </c>
      <c r="AA119" s="221">
        <v>411.95</v>
      </c>
      <c r="AB119" s="124"/>
      <c r="AC119" s="163"/>
      <c r="AD119" s="124"/>
      <c r="AE119" s="163"/>
      <c r="AF119" s="124"/>
      <c r="AG119" s="163"/>
      <c r="AH119" s="124">
        <f>Y119+(AB119+AC119)</f>
        <v>0</v>
      </c>
      <c r="AI119" s="124">
        <f>Z119+(AD119+AE119)</f>
        <v>405.95</v>
      </c>
      <c r="AJ119" s="124">
        <f>AA119+(AF119+AG119)</f>
        <v>411.95</v>
      </c>
      <c r="AK119" s="162"/>
      <c r="AL119" s="125">
        <v>230000</v>
      </c>
      <c r="AM119" s="162"/>
      <c r="AN119" s="125">
        <v>230000</v>
      </c>
      <c r="AO119" s="162"/>
      <c r="AP119" s="125">
        <v>230000</v>
      </c>
      <c r="AQ119" s="127">
        <f>AL119</f>
        <v>230000</v>
      </c>
      <c r="AR119" s="128">
        <f>IF(AP119&gt;0,AP119/AL119*100,"Not Avail.")</f>
        <v>100</v>
      </c>
      <c r="AS119" s="127">
        <f>AN119</f>
        <v>230000</v>
      </c>
      <c r="AT119" s="128">
        <f>IF(AL119&gt;0,AP119/AN119*100,"Not Avail.")</f>
        <v>100</v>
      </c>
      <c r="AU119" s="129">
        <f>IF($Z119="","",$Z119/$AT119*100)</f>
        <v>405.95</v>
      </c>
      <c r="AV119" s="129" t="str">
        <f>IF($AD119="",IF($AE119="","",($AD119+$AE119)),(($AD119+$AE119)/$AT119*100))</f>
        <v/>
      </c>
      <c r="AW119" s="129">
        <f>IF(AU119="","",SUM(AU119:AV119))</f>
        <v>405.95</v>
      </c>
      <c r="AX119" s="130">
        <f>IF(AU119="","",AA119-AU119)</f>
        <v>6</v>
      </c>
      <c r="AY119" s="130" t="str">
        <f>IF(AV119="","",(AF119+AG119)-AV119)</f>
        <v/>
      </c>
      <c r="AZ119" s="130">
        <f>IF(AI119&gt;0,AJ119-AW119,"New")</f>
        <v>6</v>
      </c>
      <c r="BA119" s="131">
        <f>G119</f>
        <v>39204</v>
      </c>
      <c r="BB119" s="132">
        <f>IF($G119&gt;0,($G119/$AP119),IF($H119&gt;0,(((43560/($H119/12))*$I119)/$AP119),0))</f>
        <v>0.17045217391304349</v>
      </c>
      <c r="BC119" s="133">
        <f>$AA119/(1/$BB119)</f>
        <v>70.21777304347826</v>
      </c>
      <c r="BD119" s="134">
        <f>(($AF119+$AG119)/(1/$BB119))</f>
        <v>0</v>
      </c>
      <c r="BE119" s="134">
        <f>BC119+BD119</f>
        <v>70.21777304347826</v>
      </c>
      <c r="BF119" s="134" t="str">
        <f>IF(BE119=L119,"yes","no")</f>
        <v>yes</v>
      </c>
      <c r="BG119" s="135">
        <f>IF(AN119="","",IF($G119&gt;0,($G119/AN119),IF($H119&gt;0,((((43560/($H119/12))*$I119)/$AN119)),0)))</f>
        <v>0.17045217391304349</v>
      </c>
      <c r="BH119" s="135">
        <f>IF($Z119="","",$Z119/(1/$BG119))</f>
        <v>69.195059999999998</v>
      </c>
      <c r="BI119" s="134">
        <f>(($AD119+$AE119)/(1/$BG119))</f>
        <v>0</v>
      </c>
      <c r="BJ119" s="136">
        <f>SUM(BH119:BI119)</f>
        <v>69.195059999999998</v>
      </c>
      <c r="BK119" s="119" t="str">
        <f>IF(K119=BJ119,"yes","no")</f>
        <v>yes</v>
      </c>
      <c r="BL119" s="135">
        <f>IF(BH119="","",IF(BH119=0,"",BC119-BH119))</f>
        <v>1.0227130434782623</v>
      </c>
      <c r="BM119" s="135" t="str">
        <f>IF(BI119="","",IF(BI119=0,"",BD119-BI119))</f>
        <v/>
      </c>
      <c r="BN119" s="137">
        <f>IF(BL119="","",BE119-BJ119)</f>
        <v>1.0227130434782623</v>
      </c>
      <c r="BO119" s="137">
        <f>S119-BN119</f>
        <v>0</v>
      </c>
      <c r="BP119" s="138">
        <f>Q119*(BA119/1000)</f>
        <v>70.21777304347826</v>
      </c>
    </row>
    <row r="120" spans="1:68" s="119" customFormat="1" ht="18" customHeight="1" x14ac:dyDescent="0.15">
      <c r="C120" s="156"/>
      <c r="D120" s="139" t="s">
        <v>25</v>
      </c>
      <c r="E120" s="140" t="s">
        <v>72</v>
      </c>
      <c r="F120" s="141" t="s">
        <v>81</v>
      </c>
      <c r="G120" s="142">
        <f>IF($K$8&gt;0,$K$8,$L$8)</f>
        <v>39204</v>
      </c>
      <c r="H120" s="143">
        <f>$K$12</f>
        <v>40</v>
      </c>
      <c r="I120" s="144">
        <f>$L$12</f>
        <v>3</v>
      </c>
      <c r="J120" s="140" t="s">
        <v>72</v>
      </c>
      <c r="K120" s="145">
        <f>BJ120</f>
        <v>49.422607826086953</v>
      </c>
      <c r="L120" s="146">
        <f>BE120</f>
        <v>51.127129565217388</v>
      </c>
      <c r="M120" s="147">
        <f>BH120</f>
        <v>49.422607826086953</v>
      </c>
      <c r="N120" s="148">
        <f>BC120</f>
        <v>51.127129565217388</v>
      </c>
      <c r="O120" s="149">
        <f>IF(S120="New","New",(N120/M120)-1)</f>
        <v>3.4488704949129145E-2</v>
      </c>
      <c r="P120" s="150">
        <f>(AI120/AN120)*1000</f>
        <v>1.2606521739130434</v>
      </c>
      <c r="Q120" s="151">
        <f>(AJ120/AP120)*1000</f>
        <v>1.3041304347826086</v>
      </c>
      <c r="R120" s="152" t="str">
        <f>IF(S120="New","New",IF(AY120="","",(Q120/P120)-1))</f>
        <v/>
      </c>
      <c r="S120" s="153">
        <f>IF(K120="","New",IF(K120=0,"New",L120-K120))</f>
        <v>1.7045217391304348</v>
      </c>
      <c r="T120" s="154">
        <f>IF(S120="New","",S120/K120)</f>
        <v>3.4488704949129166E-2</v>
      </c>
      <c r="V120" s="159" t="s">
        <v>72</v>
      </c>
      <c r="W120" s="120" t="s">
        <v>4</v>
      </c>
      <c r="Y120" s="163">
        <v>289.95</v>
      </c>
      <c r="Z120" s="163">
        <v>289.95</v>
      </c>
      <c r="AA120" s="221">
        <v>299.95</v>
      </c>
      <c r="AB120" s="124"/>
      <c r="AC120" s="163"/>
      <c r="AD120" s="124"/>
      <c r="AE120" s="163"/>
      <c r="AF120" s="124"/>
      <c r="AG120" s="163"/>
      <c r="AH120" s="124">
        <f>Y120+(AB120+AC120)</f>
        <v>289.95</v>
      </c>
      <c r="AI120" s="124">
        <f>Z120+(AD120+AE120)</f>
        <v>289.95</v>
      </c>
      <c r="AJ120" s="124">
        <f>AA120+(AF120+AG120)</f>
        <v>299.95</v>
      </c>
      <c r="AK120" s="162"/>
      <c r="AL120" s="125">
        <v>230000</v>
      </c>
      <c r="AM120" s="162"/>
      <c r="AN120" s="125">
        <v>230000</v>
      </c>
      <c r="AO120" s="162"/>
      <c r="AP120" s="125">
        <v>230000</v>
      </c>
      <c r="AQ120" s="127">
        <f>AL120</f>
        <v>230000</v>
      </c>
      <c r="AR120" s="128">
        <f>IF(AP120&gt;0,AP120/AL120*100,"Not Avail.")</f>
        <v>100</v>
      </c>
      <c r="AS120" s="127">
        <f>AN120</f>
        <v>230000</v>
      </c>
      <c r="AT120" s="128">
        <f>IF(AL120&gt;0,AP120/AN120*100,"Not Avail.")</f>
        <v>100</v>
      </c>
      <c r="AU120" s="129">
        <f>IF($Z120="","",$Z120/$AT120*100)</f>
        <v>289.95</v>
      </c>
      <c r="AV120" s="129" t="str">
        <f>IF($AD120="",IF($AE120="","",($AD120+$AE120)),(($AD120+$AE120)/$AT120*100))</f>
        <v/>
      </c>
      <c r="AW120" s="129">
        <f>IF(AU120="","",SUM(AU120:AV120))</f>
        <v>289.95</v>
      </c>
      <c r="AX120" s="130">
        <f>IF(AU120="","",AA120-AU120)</f>
        <v>10</v>
      </c>
      <c r="AY120" s="130" t="str">
        <f>IF(AV120="","",(AF120+AG120)-AV120)</f>
        <v/>
      </c>
      <c r="AZ120" s="130">
        <f>IF(AI120&gt;0,AJ120-AW120,"New")</f>
        <v>10</v>
      </c>
      <c r="BA120" s="131">
        <f>G120</f>
        <v>39204</v>
      </c>
      <c r="BB120" s="132">
        <f>IF($G120&gt;0,($G120/$AP120),IF($H120&gt;0,(((43560/($H120/12))*$I120)/$AP120),0))</f>
        <v>0.17045217391304349</v>
      </c>
      <c r="BC120" s="133">
        <f>$AA120/(1/$BB120)</f>
        <v>51.127129565217388</v>
      </c>
      <c r="BD120" s="134">
        <f>(($AF120+$AG120)/(1/$BB120))</f>
        <v>0</v>
      </c>
      <c r="BE120" s="134">
        <f>BC120+BD120</f>
        <v>51.127129565217388</v>
      </c>
      <c r="BF120" s="134" t="str">
        <f>IF(BE120=L120,"yes","no")</f>
        <v>yes</v>
      </c>
      <c r="BG120" s="135">
        <f>IF(AN120="","",IF($G120&gt;0,($G120/AN120),IF($H120&gt;0,((((43560/($H120/12))*$I120)/$AN120)),0)))</f>
        <v>0.17045217391304349</v>
      </c>
      <c r="BH120" s="135">
        <f>IF($Z120="","",$Z120/(1/$BG120))</f>
        <v>49.422607826086953</v>
      </c>
      <c r="BI120" s="134">
        <f>(($AD120+$AE120)/(1/$BG120))</f>
        <v>0</v>
      </c>
      <c r="BJ120" s="136">
        <f>SUM(BH120:BI120)</f>
        <v>49.422607826086953</v>
      </c>
      <c r="BK120" s="119" t="str">
        <f>IF(K120=BJ120,"yes","no")</f>
        <v>yes</v>
      </c>
      <c r="BL120" s="135">
        <f>IF(BH120="","",IF(BH120=0,"",BC120-BH120))</f>
        <v>1.7045217391304348</v>
      </c>
      <c r="BM120" s="135" t="str">
        <f>IF(BI120="","",IF(BI120=0,"",BD120-BI120))</f>
        <v/>
      </c>
      <c r="BN120" s="137">
        <f>IF(BL120="","",BE120-BJ120)</f>
        <v>1.7045217391304348</v>
      </c>
      <c r="BO120" s="137">
        <f>S120-BN120</f>
        <v>0</v>
      </c>
      <c r="BP120" s="138">
        <f>Q120*(BA120/1000)</f>
        <v>51.127129565217388</v>
      </c>
    </row>
    <row r="121" spans="1:68" s="119" customFormat="1" ht="18" customHeight="1" x14ac:dyDescent="0.15">
      <c r="C121" s="156"/>
      <c r="D121" s="139" t="s">
        <v>25</v>
      </c>
      <c r="E121" s="140" t="s">
        <v>87</v>
      </c>
      <c r="F121" s="141" t="s">
        <v>131</v>
      </c>
      <c r="G121" s="142">
        <f>IF($K$8&gt;0,$K$8,$L$8)</f>
        <v>39204</v>
      </c>
      <c r="H121" s="143">
        <f>$K$12</f>
        <v>40</v>
      </c>
      <c r="I121" s="144">
        <f>$L$12</f>
        <v>3</v>
      </c>
      <c r="J121" s="140" t="s">
        <v>87</v>
      </c>
      <c r="K121" s="145">
        <f>BJ121</f>
        <v>47.718086086956518</v>
      </c>
      <c r="L121" s="146">
        <f>BE121</f>
        <v>51.127129565217388</v>
      </c>
      <c r="M121" s="147">
        <f>BH121</f>
        <v>47.718086086956518</v>
      </c>
      <c r="N121" s="148">
        <f>BC121</f>
        <v>51.127129565217388</v>
      </c>
      <c r="O121" s="149">
        <f>IF(S121="New","New",(N121/M121)-1)</f>
        <v>7.1441328808715898E-2</v>
      </c>
      <c r="P121" s="150">
        <f>(AI121/AN121)*1000</f>
        <v>1.2171739130434782</v>
      </c>
      <c r="Q121" s="151">
        <f>(AJ121/AP121)*1000</f>
        <v>1.3041304347826086</v>
      </c>
      <c r="R121" s="152" t="str">
        <f>IF(S121="New","New",IF(AY121="","",(Q121/P121)-1))</f>
        <v/>
      </c>
      <c r="S121" s="153">
        <f>IF(K121="","New",IF(K121=0,"New",L121-K121))</f>
        <v>3.4090434782608696</v>
      </c>
      <c r="T121" s="154">
        <f>IF(S121="New","",S121/K121)</f>
        <v>7.1441328808715843E-2</v>
      </c>
      <c r="V121" s="159" t="s">
        <v>87</v>
      </c>
      <c r="W121" s="120" t="s">
        <v>4</v>
      </c>
      <c r="Y121" s="163">
        <v>279.95</v>
      </c>
      <c r="Z121" s="163">
        <v>279.95</v>
      </c>
      <c r="AA121" s="221">
        <v>299.95</v>
      </c>
      <c r="AB121" s="124"/>
      <c r="AC121" s="163"/>
      <c r="AD121" s="124"/>
      <c r="AE121" s="163"/>
      <c r="AF121" s="124"/>
      <c r="AG121" s="163"/>
      <c r="AH121" s="124">
        <f>Y121+(AB121+AC121)</f>
        <v>279.95</v>
      </c>
      <c r="AI121" s="124">
        <f>Z121+(AD121+AE121)</f>
        <v>279.95</v>
      </c>
      <c r="AJ121" s="124">
        <f>AA121+(AF121+AG121)</f>
        <v>299.95</v>
      </c>
      <c r="AK121" s="162"/>
      <c r="AL121" s="125">
        <v>230000</v>
      </c>
      <c r="AM121" s="162"/>
      <c r="AN121" s="125">
        <v>230000</v>
      </c>
      <c r="AO121" s="162"/>
      <c r="AP121" s="125">
        <v>230000</v>
      </c>
      <c r="AQ121" s="127">
        <f>AL121</f>
        <v>230000</v>
      </c>
      <c r="AR121" s="128">
        <f>IF(AP121&gt;0,AP121/AL121*100,"Not Avail.")</f>
        <v>100</v>
      </c>
      <c r="AS121" s="127">
        <f>AN121</f>
        <v>230000</v>
      </c>
      <c r="AT121" s="128">
        <f>IF(AL121&gt;0,AP121/AN121*100,"Not Avail.")</f>
        <v>100</v>
      </c>
      <c r="AU121" s="129">
        <f>IF($Z121="","",$Z121/$AT121*100)</f>
        <v>279.95</v>
      </c>
      <c r="AV121" s="129" t="str">
        <f>IF($AD121="",IF($AE121="","",($AD121+$AE121)),(($AD121+$AE121)/$AT121*100))</f>
        <v/>
      </c>
      <c r="AW121" s="129">
        <f>IF(AU121="","",SUM(AU121:AV121))</f>
        <v>279.95</v>
      </c>
      <c r="AX121" s="130">
        <f>IF(AU121="","",AA121-AU121)</f>
        <v>20</v>
      </c>
      <c r="AY121" s="130" t="str">
        <f>IF(AV121="","",(AF121+AG121)-AV121)</f>
        <v/>
      </c>
      <c r="AZ121" s="130">
        <f>IF(AI121&gt;0,AJ121-AW121,"New")</f>
        <v>20</v>
      </c>
      <c r="BA121" s="131">
        <f>G121</f>
        <v>39204</v>
      </c>
      <c r="BB121" s="132">
        <f>IF($G121&gt;0,($G121/$AP121),IF($H121&gt;0,(((43560/($H121/12))*$I121)/$AP121),0))</f>
        <v>0.17045217391304349</v>
      </c>
      <c r="BC121" s="133">
        <f>$AA121/(1/$BB121)</f>
        <v>51.127129565217388</v>
      </c>
      <c r="BD121" s="134">
        <f>(($AF121+$AG121)/(1/$BB121))</f>
        <v>0</v>
      </c>
      <c r="BE121" s="134">
        <f>BC121+BD121</f>
        <v>51.127129565217388</v>
      </c>
      <c r="BF121" s="134" t="str">
        <f>IF(BE121=L121,"yes","no")</f>
        <v>yes</v>
      </c>
      <c r="BG121" s="135">
        <f>IF(AN121="","",IF($G121&gt;0,($G121/AN121),IF($H121&gt;0,((((43560/($H121/12))*$I121)/$AN121)),0)))</f>
        <v>0.17045217391304349</v>
      </c>
      <c r="BH121" s="135">
        <f>IF($Z121="","",$Z121/(1/$BG121))</f>
        <v>47.718086086956518</v>
      </c>
      <c r="BI121" s="134">
        <f>(($AD121+$AE121)/(1/$BG121))</f>
        <v>0</v>
      </c>
      <c r="BJ121" s="136">
        <f>SUM(BH121:BI121)</f>
        <v>47.718086086956518</v>
      </c>
      <c r="BK121" s="119" t="str">
        <f>IF(K121=BJ121,"yes","no")</f>
        <v>yes</v>
      </c>
      <c r="BL121" s="135">
        <f>IF(BH121="","",IF(BH121=0,"",BC121-BH121))</f>
        <v>3.4090434782608696</v>
      </c>
      <c r="BM121" s="135" t="str">
        <f>IF(BI121="","",IF(BI121=0,"",BD121-BI121))</f>
        <v/>
      </c>
      <c r="BN121" s="137">
        <f>IF(BL121="","",BE121-BJ121)</f>
        <v>3.4090434782608696</v>
      </c>
      <c r="BO121" s="137">
        <f>S121-BN121</f>
        <v>0</v>
      </c>
      <c r="BP121" s="138">
        <f>Q121*(BA121/1000)</f>
        <v>51.127129565217388</v>
      </c>
    </row>
    <row r="122" spans="1:68" s="119" customFormat="1" ht="18" customHeight="1" x14ac:dyDescent="0.15">
      <c r="C122" s="156"/>
      <c r="D122" s="139" t="s">
        <v>25</v>
      </c>
      <c r="E122" s="140" t="s">
        <v>110</v>
      </c>
      <c r="F122" s="141" t="s">
        <v>128</v>
      </c>
      <c r="G122" s="142">
        <f>IF($K$8&gt;0,$K$8,$L$8)</f>
        <v>39204</v>
      </c>
      <c r="H122" s="143">
        <f>$K$12</f>
        <v>40</v>
      </c>
      <c r="I122" s="144">
        <f>$L$12</f>
        <v>3</v>
      </c>
      <c r="J122" s="140" t="s">
        <v>110</v>
      </c>
      <c r="K122" s="145">
        <f>BJ122</f>
        <v>67.490538260869556</v>
      </c>
      <c r="L122" s="146">
        <f>BE122</f>
        <v>69.365512173913046</v>
      </c>
      <c r="M122" s="147">
        <f>BH122</f>
        <v>67.490538260869556</v>
      </c>
      <c r="N122" s="148">
        <f>BC122</f>
        <v>69.365512173913046</v>
      </c>
      <c r="O122" s="149">
        <f>IF(S122="New","New",(N122/M122)-1)</f>
        <v>2.7781285515848131E-2</v>
      </c>
      <c r="P122" s="150">
        <f>(AI122/AN122)*1000</f>
        <v>1.7215217391304347</v>
      </c>
      <c r="Q122" s="151">
        <f>(AJ122/AP122)*1000</f>
        <v>1.7693478260869566</v>
      </c>
      <c r="R122" s="152" t="str">
        <f>IF(S122="New","New",IF(AY122="","",(Q122/P122)-1))</f>
        <v/>
      </c>
      <c r="S122" s="153">
        <f>IF(K122="","New",IF(K122=0,"New",L122-K122))</f>
        <v>1.8749739130434904</v>
      </c>
      <c r="T122" s="154">
        <f>IF(S122="New","",S122/K122)</f>
        <v>2.7781285515848145E-2</v>
      </c>
      <c r="V122" s="159" t="s">
        <v>110</v>
      </c>
      <c r="W122" s="120" t="s">
        <v>4</v>
      </c>
      <c r="Y122" s="163">
        <v>395.95</v>
      </c>
      <c r="Z122" s="163">
        <v>395.95</v>
      </c>
      <c r="AA122" s="221">
        <v>406.95</v>
      </c>
      <c r="AB122" s="124"/>
      <c r="AC122" s="163"/>
      <c r="AD122" s="124"/>
      <c r="AE122" s="163"/>
      <c r="AF122" s="124"/>
      <c r="AG122" s="163"/>
      <c r="AH122" s="124">
        <f>Y122+(AB122+AC122)</f>
        <v>395.95</v>
      </c>
      <c r="AI122" s="124">
        <f>Z122+(AD122+AE122)</f>
        <v>395.95</v>
      </c>
      <c r="AJ122" s="124">
        <f>AA122+(AF122+AG122)</f>
        <v>406.95</v>
      </c>
      <c r="AK122" s="162"/>
      <c r="AL122" s="125">
        <v>230000</v>
      </c>
      <c r="AM122" s="162"/>
      <c r="AN122" s="125">
        <v>230000</v>
      </c>
      <c r="AO122" s="162"/>
      <c r="AP122" s="125">
        <v>230000</v>
      </c>
      <c r="AQ122" s="127">
        <f>AL122</f>
        <v>230000</v>
      </c>
      <c r="AR122" s="128">
        <f>IF(AP122&gt;0,AP122/AL122*100,"Not Avail.")</f>
        <v>100</v>
      </c>
      <c r="AS122" s="127">
        <f>AN122</f>
        <v>230000</v>
      </c>
      <c r="AT122" s="128">
        <f>IF(AL122&gt;0,AP122/AN122*100,"Not Avail.")</f>
        <v>100</v>
      </c>
      <c r="AU122" s="129">
        <f>IF($Z122="","",$Z122/$AT122*100)</f>
        <v>395.95</v>
      </c>
      <c r="AV122" s="129" t="str">
        <f>IF($AD122="",IF($AE122="","",($AD122+$AE122)),(($AD122+$AE122)/$AT122*100))</f>
        <v/>
      </c>
      <c r="AW122" s="129">
        <f>IF(AU122="","",SUM(AU122:AV122))</f>
        <v>395.95</v>
      </c>
      <c r="AX122" s="130">
        <f>IF(AU122="","",AA122-AU122)</f>
        <v>11</v>
      </c>
      <c r="AY122" s="130" t="str">
        <f>IF(AV122="","",(AF122+AG122)-AV122)</f>
        <v/>
      </c>
      <c r="AZ122" s="130">
        <f>IF(AI122&gt;0,AJ122-AW122,"New")</f>
        <v>11</v>
      </c>
      <c r="BA122" s="131">
        <f>G122</f>
        <v>39204</v>
      </c>
      <c r="BB122" s="132">
        <f>IF($G122&gt;0,($G122/$AP122),IF($H122&gt;0,(((43560/($H122/12))*$I122)/$AP122),0))</f>
        <v>0.17045217391304349</v>
      </c>
      <c r="BC122" s="133">
        <f>$AA122/(1/$BB122)</f>
        <v>69.365512173913046</v>
      </c>
      <c r="BD122" s="134">
        <f>(($AF122+$AG122)/(1/$BB122))</f>
        <v>0</v>
      </c>
      <c r="BE122" s="134">
        <f>BC122+BD122</f>
        <v>69.365512173913046</v>
      </c>
      <c r="BF122" s="134" t="str">
        <f>IF(BE122=L122,"yes","no")</f>
        <v>yes</v>
      </c>
      <c r="BG122" s="135">
        <f>IF(AN122="","",IF($G122&gt;0,($G122/AN122),IF($H122&gt;0,((((43560/($H122/12))*$I122)/$AN122)),0)))</f>
        <v>0.17045217391304349</v>
      </c>
      <c r="BH122" s="135">
        <f>IF($Z122="","",$Z122/(1/$BG122))</f>
        <v>67.490538260869556</v>
      </c>
      <c r="BI122" s="134">
        <f>(($AD122+$AE122)/(1/$BG122))</f>
        <v>0</v>
      </c>
      <c r="BJ122" s="136">
        <f>SUM(BH122:BI122)</f>
        <v>67.490538260869556</v>
      </c>
      <c r="BK122" s="119" t="str">
        <f>IF(K122=BJ122,"yes","no")</f>
        <v>yes</v>
      </c>
      <c r="BL122" s="135">
        <f>IF(BH122="","",IF(BH122=0,"",BC122-BH122))</f>
        <v>1.8749739130434904</v>
      </c>
      <c r="BM122" s="135" t="str">
        <f>IF(BI122="","",IF(BI122=0,"",BD122-BI122))</f>
        <v/>
      </c>
      <c r="BN122" s="137">
        <f>IF(BL122="","",BE122-BJ122)</f>
        <v>1.8749739130434904</v>
      </c>
      <c r="BO122" s="137">
        <f>S122-BN122</f>
        <v>0</v>
      </c>
      <c r="BP122" s="138">
        <f>Q122*(BA122/1000)</f>
        <v>69.365512173913046</v>
      </c>
    </row>
    <row r="123" spans="1:68" s="119" customFormat="1" ht="18" customHeight="1" x14ac:dyDescent="0.15">
      <c r="C123" s="120"/>
      <c r="D123" s="139" t="s">
        <v>25</v>
      </c>
      <c r="E123" s="140" t="s">
        <v>72</v>
      </c>
      <c r="F123" s="141" t="s">
        <v>77</v>
      </c>
      <c r="G123" s="142">
        <f>IF($K$8&gt;0,$K$8,$L$8)</f>
        <v>39204</v>
      </c>
      <c r="H123" s="143">
        <f>$K$12</f>
        <v>40</v>
      </c>
      <c r="I123" s="144">
        <f>$L$12</f>
        <v>3</v>
      </c>
      <c r="J123" s="140" t="s">
        <v>72</v>
      </c>
      <c r="K123" s="145">
        <f>BJ123</f>
        <v>59.649738260869562</v>
      </c>
      <c r="L123" s="146">
        <f>BE123</f>
        <v>62.376973043478259</v>
      </c>
      <c r="M123" s="147">
        <f>BH123</f>
        <v>59.649738260869562</v>
      </c>
      <c r="N123" s="148">
        <f>BC123</f>
        <v>62.376973043478259</v>
      </c>
      <c r="O123" s="149">
        <f>IF(S123="New","New",(N123/M123)-1)</f>
        <v>4.5720817259608637E-2</v>
      </c>
      <c r="P123" s="150">
        <f>(AI123/AN123)*1000</f>
        <v>1.5215217391304348</v>
      </c>
      <c r="Q123" s="151">
        <f>(AJ123/AP123)*1000</f>
        <v>1.5910869565217389</v>
      </c>
      <c r="R123" s="152" t="str">
        <f>IF(S123="New","New",IF(AY123="","",(Q123/P123)-1))</f>
        <v/>
      </c>
      <c r="S123" s="153">
        <f>IF(K123="","New",IF(K123=0,"New",L123-K123))</f>
        <v>2.7272347826086971</v>
      </c>
      <c r="T123" s="154">
        <f>IF(S123="New","",S123/K123)</f>
        <v>4.572081725960854E-2</v>
      </c>
      <c r="V123" s="159" t="s">
        <v>72</v>
      </c>
      <c r="W123" s="120" t="s">
        <v>4</v>
      </c>
      <c r="Y123" s="124">
        <v>349.95</v>
      </c>
      <c r="Z123" s="124">
        <v>349.95</v>
      </c>
      <c r="AA123" s="221">
        <v>365.95</v>
      </c>
      <c r="AB123" s="124"/>
      <c r="AC123" s="124"/>
      <c r="AD123" s="124"/>
      <c r="AE123" s="124"/>
      <c r="AF123" s="124"/>
      <c r="AG123" s="124"/>
      <c r="AH123" s="124">
        <f>Y123+(AB123+AC123)</f>
        <v>349.95</v>
      </c>
      <c r="AI123" s="124">
        <f>Z123+(AD123+AE123)</f>
        <v>349.95</v>
      </c>
      <c r="AJ123" s="124">
        <f>AA123+(AF123+AG123)</f>
        <v>365.95</v>
      </c>
      <c r="AK123" s="162"/>
      <c r="AL123" s="125">
        <v>230000</v>
      </c>
      <c r="AM123" s="162"/>
      <c r="AN123" s="125">
        <v>230000</v>
      </c>
      <c r="AO123" s="162"/>
      <c r="AP123" s="125">
        <v>230000</v>
      </c>
      <c r="AQ123" s="127">
        <f>AL123</f>
        <v>230000</v>
      </c>
      <c r="AR123" s="128">
        <f>IF(AP123&gt;0,AP123/AL123*100,"Not Avail.")</f>
        <v>100</v>
      </c>
      <c r="AS123" s="127">
        <f>AN123</f>
        <v>230000</v>
      </c>
      <c r="AT123" s="128">
        <f>IF(AL123&gt;0,AP123/AN123*100,"Not Avail.")</f>
        <v>100</v>
      </c>
      <c r="AU123" s="129">
        <f>IF($Z123="","",$Z123/$AT123*100)</f>
        <v>349.95</v>
      </c>
      <c r="AV123" s="129" t="str">
        <f>IF($AD123="",IF($AE123="","",($AD123+$AE123)),(($AD123+$AE123)/$AT123*100))</f>
        <v/>
      </c>
      <c r="AW123" s="129">
        <f>IF(AU123="","",SUM(AU123:AV123))</f>
        <v>349.95</v>
      </c>
      <c r="AX123" s="130">
        <f>IF(AU123="","",AA123-AU123)</f>
        <v>16</v>
      </c>
      <c r="AY123" s="130" t="str">
        <f>IF(AV123="","",(AF123+AG123)-AV123)</f>
        <v/>
      </c>
      <c r="AZ123" s="130">
        <f>IF(AI123&gt;0,AJ123-AW123,"New")</f>
        <v>16</v>
      </c>
      <c r="BA123" s="131">
        <f>G123</f>
        <v>39204</v>
      </c>
      <c r="BB123" s="132">
        <f>IF($G123&gt;0,($G123/$AP123),IF($H123&gt;0,(((43560/($H123/12))*$I123)/$AP123),0))</f>
        <v>0.17045217391304349</v>
      </c>
      <c r="BC123" s="133">
        <f>$AA123/(1/$BB123)</f>
        <v>62.376973043478259</v>
      </c>
      <c r="BD123" s="134">
        <f>(($AF123+$AG123)/(1/$BB123))</f>
        <v>0</v>
      </c>
      <c r="BE123" s="134">
        <f>BC123+BD123</f>
        <v>62.376973043478259</v>
      </c>
      <c r="BF123" s="134" t="str">
        <f>IF(BE123=L123,"yes","no")</f>
        <v>yes</v>
      </c>
      <c r="BG123" s="135">
        <f>IF(AN123="","",IF($G123&gt;0,($G123/AN123),IF($H123&gt;0,((((43560/($H123/12))*$I123)/$AN123)),0)))</f>
        <v>0.17045217391304349</v>
      </c>
      <c r="BH123" s="135">
        <f>IF($Z123="","",$Z123/(1/$BG123))</f>
        <v>59.649738260869562</v>
      </c>
      <c r="BI123" s="134">
        <f>(($AD123+$AE123)/(1/$BG123))</f>
        <v>0</v>
      </c>
      <c r="BJ123" s="136">
        <f>SUM(BH123:BI123)</f>
        <v>59.649738260869562</v>
      </c>
      <c r="BK123" s="119" t="str">
        <f>IF(K123=BJ123,"yes","no")</f>
        <v>yes</v>
      </c>
      <c r="BL123" s="135">
        <f>IF(BH123="","",IF(BH123=0,"",BC123-BH123))</f>
        <v>2.7272347826086971</v>
      </c>
      <c r="BM123" s="135" t="str">
        <f>IF(BI123="","",IF(BI123=0,"",BD123-BI123))</f>
        <v/>
      </c>
      <c r="BN123" s="137">
        <f>IF(BL123="","",BE123-BJ123)</f>
        <v>2.7272347826086971</v>
      </c>
      <c r="BO123" s="137">
        <f>S123-BN123</f>
        <v>0</v>
      </c>
      <c r="BP123" s="138">
        <f>Q123*(BA123/1000)</f>
        <v>62.376973043478252</v>
      </c>
    </row>
    <row r="124" spans="1:68" s="119" customFormat="1" ht="18" customHeight="1" x14ac:dyDescent="0.15">
      <c r="C124" s="156"/>
      <c r="D124" s="139" t="s">
        <v>25</v>
      </c>
      <c r="E124" s="140" t="s">
        <v>110</v>
      </c>
      <c r="F124" s="141" t="s">
        <v>172</v>
      </c>
      <c r="G124" s="142">
        <f>IF($K$8&gt;0,$K$8,$L$8)</f>
        <v>39204</v>
      </c>
      <c r="H124" s="143">
        <f>$K$12</f>
        <v>40</v>
      </c>
      <c r="I124" s="144">
        <f>$L$12</f>
        <v>3</v>
      </c>
      <c r="J124" s="140" t="s">
        <v>110</v>
      </c>
      <c r="K124" s="145">
        <f>BJ124</f>
        <v>69.195059999999998</v>
      </c>
      <c r="L124" s="146">
        <f>BE124</f>
        <v>70.21777304347826</v>
      </c>
      <c r="M124" s="147">
        <f>BH124</f>
        <v>69.195059999999998</v>
      </c>
      <c r="N124" s="148">
        <f>BC124</f>
        <v>70.21777304347826</v>
      </c>
      <c r="O124" s="149">
        <f>IF(S124="New","New",(N124/M124)-1)</f>
        <v>1.4780145338095796E-2</v>
      </c>
      <c r="P124" s="150">
        <f>(AI124/AN124)*1000</f>
        <v>1.7649999999999999</v>
      </c>
      <c r="Q124" s="151">
        <f>(AJ124/AP124)*1000</f>
        <v>1.7910869565217391</v>
      </c>
      <c r="R124" s="152" t="str">
        <f>IF(S124="New","New",IF(AY124="","",(Q124/P124)-1))</f>
        <v/>
      </c>
      <c r="S124" s="153">
        <f>IF(K124="","New",IF(K124=0,"New",L124-K124))</f>
        <v>1.0227130434782623</v>
      </c>
      <c r="T124" s="154">
        <f>IF(S124="New","",S124/K124)</f>
        <v>1.4780145338095846E-2</v>
      </c>
      <c r="V124" s="159" t="s">
        <v>110</v>
      </c>
      <c r="W124" s="120" t="s">
        <v>4</v>
      </c>
      <c r="Y124" s="124"/>
      <c r="Z124" s="124">
        <v>405.95</v>
      </c>
      <c r="AA124" s="221">
        <v>411.95</v>
      </c>
      <c r="AB124" s="124"/>
      <c r="AC124" s="163"/>
      <c r="AD124" s="124"/>
      <c r="AE124" s="163"/>
      <c r="AF124" s="124"/>
      <c r="AG124" s="163"/>
      <c r="AH124" s="124">
        <f>Y124+(AB124+AC124)</f>
        <v>0</v>
      </c>
      <c r="AI124" s="124">
        <f>Z124+(AD124+AE124)</f>
        <v>405.95</v>
      </c>
      <c r="AJ124" s="124">
        <f>AA124+(AF124+AG124)</f>
        <v>411.95</v>
      </c>
      <c r="AK124" s="162"/>
      <c r="AL124" s="125">
        <v>230000</v>
      </c>
      <c r="AM124" s="162"/>
      <c r="AN124" s="125">
        <v>230000</v>
      </c>
      <c r="AO124" s="162"/>
      <c r="AP124" s="125">
        <v>230000</v>
      </c>
      <c r="AQ124" s="127">
        <f>AL124</f>
        <v>230000</v>
      </c>
      <c r="AR124" s="128">
        <f>IF(AP124&gt;0,AP124/AL124*100,"Not Avail.")</f>
        <v>100</v>
      </c>
      <c r="AS124" s="127">
        <f>AN124</f>
        <v>230000</v>
      </c>
      <c r="AT124" s="128">
        <f>IF(AL124&gt;0,AP124/AN124*100,"Not Avail.")</f>
        <v>100</v>
      </c>
      <c r="AU124" s="129">
        <f>IF($Z124="","",$Z124/$AT124*100)</f>
        <v>405.95</v>
      </c>
      <c r="AV124" s="129" t="str">
        <f>IF($AD124="",IF($AE124="","",($AD124+$AE124)),(($AD124+$AE124)/$AT124*100))</f>
        <v/>
      </c>
      <c r="AW124" s="129">
        <f>IF(AU124="","",SUM(AU124:AV124))</f>
        <v>405.95</v>
      </c>
      <c r="AX124" s="130">
        <f>IF(AU124="","",AA124-AU124)</f>
        <v>6</v>
      </c>
      <c r="AY124" s="130" t="str">
        <f>IF(AV124="","",(AF124+AG124)-AV124)</f>
        <v/>
      </c>
      <c r="AZ124" s="130">
        <f>IF(AI124&gt;0,AJ124-AW124,"New")</f>
        <v>6</v>
      </c>
      <c r="BA124" s="131">
        <f>G124</f>
        <v>39204</v>
      </c>
      <c r="BB124" s="132">
        <f>IF($G124&gt;0,($G124/$AP124),IF($H124&gt;0,(((43560/($H124/12))*$I124)/$AP124),0))</f>
        <v>0.17045217391304349</v>
      </c>
      <c r="BC124" s="133">
        <f>$AA124/(1/$BB124)</f>
        <v>70.21777304347826</v>
      </c>
      <c r="BD124" s="134">
        <f>(($AF124+$AG124)/(1/$BB124))</f>
        <v>0</v>
      </c>
      <c r="BE124" s="134">
        <f>BC124+BD124</f>
        <v>70.21777304347826</v>
      </c>
      <c r="BF124" s="134" t="str">
        <f>IF(BE124=L124,"yes","no")</f>
        <v>yes</v>
      </c>
      <c r="BG124" s="135">
        <f>IF(AN124="","",IF($G124&gt;0,($G124/AN124),IF($H124&gt;0,((((43560/($H124/12))*$I124)/$AN124)),0)))</f>
        <v>0.17045217391304349</v>
      </c>
      <c r="BH124" s="135">
        <f>IF($Z124="","",$Z124/(1/$BG124))</f>
        <v>69.195059999999998</v>
      </c>
      <c r="BI124" s="134">
        <f>(($AD124+$AE124)/(1/$BG124))</f>
        <v>0</v>
      </c>
      <c r="BJ124" s="136">
        <f>SUM(BH124:BI124)</f>
        <v>69.195059999999998</v>
      </c>
      <c r="BK124" s="119" t="str">
        <f>IF(K124=BJ124,"yes","no")</f>
        <v>yes</v>
      </c>
      <c r="BL124" s="135">
        <f>IF(BH124="","",IF(BH124=0,"",BC124-BH124))</f>
        <v>1.0227130434782623</v>
      </c>
      <c r="BM124" s="135" t="str">
        <f>IF(BI124="","",IF(BI124=0,"",BD124-BI124))</f>
        <v/>
      </c>
      <c r="BN124" s="137">
        <f>IF(BL124="","",BE124-BJ124)</f>
        <v>1.0227130434782623</v>
      </c>
      <c r="BO124" s="137">
        <f>S124-BN124</f>
        <v>0</v>
      </c>
      <c r="BP124" s="138">
        <f>Q124*(BA124/1000)</f>
        <v>70.21777304347826</v>
      </c>
    </row>
    <row r="125" spans="1:68" s="119" customFormat="1" ht="18" customHeight="1" x14ac:dyDescent="0.15">
      <c r="C125" s="120"/>
      <c r="D125" s="139" t="s">
        <v>25</v>
      </c>
      <c r="E125" s="140" t="s">
        <v>110</v>
      </c>
      <c r="F125" s="141" t="s">
        <v>107</v>
      </c>
      <c r="G125" s="142">
        <f>IF($K$8&gt;0,$K$8,$L$8)</f>
        <v>39204</v>
      </c>
      <c r="H125" s="143">
        <f>$K$12</f>
        <v>40</v>
      </c>
      <c r="I125" s="144">
        <f>$L$12</f>
        <v>3</v>
      </c>
      <c r="J125" s="140" t="s">
        <v>110</v>
      </c>
      <c r="K125" s="145">
        <f>BJ125</f>
        <v>67.490538260869556</v>
      </c>
      <c r="L125" s="146">
        <f>BE125</f>
        <v>69.365512173913046</v>
      </c>
      <c r="M125" s="147">
        <f>BH125</f>
        <v>67.490538260869556</v>
      </c>
      <c r="N125" s="148">
        <f>BC125</f>
        <v>69.365512173913046</v>
      </c>
      <c r="O125" s="149">
        <f>IF(S125="New","New",(N125/M125)-1)</f>
        <v>2.7781285515848131E-2</v>
      </c>
      <c r="P125" s="150">
        <f>(AI125/AN125)*1000</f>
        <v>1.7215217391304347</v>
      </c>
      <c r="Q125" s="151">
        <f>(AJ125/AP125)*1000</f>
        <v>1.7693478260869566</v>
      </c>
      <c r="R125" s="152" t="str">
        <f>IF(S125="New","New",IF(AY125="","",(Q125/P125)-1))</f>
        <v/>
      </c>
      <c r="S125" s="153">
        <f>IF(K125="","New",IF(K125=0,"New",L125-K125))</f>
        <v>1.8749739130434904</v>
      </c>
      <c r="T125" s="154">
        <f>IF(S125="New","",S125/K125)</f>
        <v>2.7781285515848145E-2</v>
      </c>
      <c r="V125" s="159" t="s">
        <v>110</v>
      </c>
      <c r="W125" s="120" t="s">
        <v>4</v>
      </c>
      <c r="Y125" s="124">
        <v>395.95</v>
      </c>
      <c r="Z125" s="124">
        <v>395.95</v>
      </c>
      <c r="AA125" s="221">
        <v>406.95</v>
      </c>
      <c r="AB125" s="124"/>
      <c r="AC125" s="124"/>
      <c r="AD125" s="124"/>
      <c r="AE125" s="124"/>
      <c r="AF125" s="124"/>
      <c r="AG125" s="124"/>
      <c r="AH125" s="124">
        <f>Y125+(AB125+AC125)</f>
        <v>395.95</v>
      </c>
      <c r="AI125" s="124">
        <f>Z125+(AD125+AE125)</f>
        <v>395.95</v>
      </c>
      <c r="AJ125" s="124">
        <f>AA125+(AF125+AG125)</f>
        <v>406.95</v>
      </c>
      <c r="AK125" s="162"/>
      <c r="AL125" s="125">
        <v>230000</v>
      </c>
      <c r="AM125" s="162"/>
      <c r="AN125" s="125">
        <v>230000</v>
      </c>
      <c r="AO125" s="162"/>
      <c r="AP125" s="125">
        <v>230000</v>
      </c>
      <c r="AQ125" s="127">
        <f>AL125</f>
        <v>230000</v>
      </c>
      <c r="AR125" s="128">
        <f>IF(AP125&gt;0,AP125/AL125*100,"Not Avail.")</f>
        <v>100</v>
      </c>
      <c r="AS125" s="127">
        <f>AN125</f>
        <v>230000</v>
      </c>
      <c r="AT125" s="128">
        <f>IF(AL125&gt;0,AP125/AN125*100,"Not Avail.")</f>
        <v>100</v>
      </c>
      <c r="AU125" s="129">
        <f>IF($Z125="","",$Z125/$AT125*100)</f>
        <v>395.95</v>
      </c>
      <c r="AV125" s="129" t="str">
        <f>IF($AD125="",IF($AE125="","",($AD125+$AE125)),(($AD125+$AE125)/$AT125*100))</f>
        <v/>
      </c>
      <c r="AW125" s="129">
        <f>IF(AU125="","",SUM(AU125:AV125))</f>
        <v>395.95</v>
      </c>
      <c r="AX125" s="130">
        <f>IF(AU125="","",AA125-AU125)</f>
        <v>11</v>
      </c>
      <c r="AY125" s="130" t="str">
        <f>IF(AV125="","",(AF125+AG125)-AV125)</f>
        <v/>
      </c>
      <c r="AZ125" s="130">
        <f>IF(AI125&gt;0,AJ125-AW125,"New")</f>
        <v>11</v>
      </c>
      <c r="BA125" s="131">
        <f>G125</f>
        <v>39204</v>
      </c>
      <c r="BB125" s="132">
        <f>IF($G125&gt;0,($G125/$AP125),IF($H125&gt;0,(((43560/($H125/12))*$I125)/$AP125),0))</f>
        <v>0.17045217391304349</v>
      </c>
      <c r="BC125" s="133">
        <f>$AA125/(1/$BB125)</f>
        <v>69.365512173913046</v>
      </c>
      <c r="BD125" s="134">
        <f>(($AF125+$AG125)/(1/$BB125))</f>
        <v>0</v>
      </c>
      <c r="BE125" s="134">
        <f>BC125+BD125</f>
        <v>69.365512173913046</v>
      </c>
      <c r="BF125" s="134" t="str">
        <f>IF(BE125=L125,"yes","no")</f>
        <v>yes</v>
      </c>
      <c r="BG125" s="135">
        <f>IF(AN125="","",IF($G125&gt;0,($G125/AN125),IF($H125&gt;0,((((43560/($H125/12))*$I125)/$AN125)),0)))</f>
        <v>0.17045217391304349</v>
      </c>
      <c r="BH125" s="135">
        <f>IF($Z125="","",$Z125/(1/$BG125))</f>
        <v>67.490538260869556</v>
      </c>
      <c r="BI125" s="134">
        <f>(($AD125+$AE125)/(1/$BG125))</f>
        <v>0</v>
      </c>
      <c r="BJ125" s="136">
        <f>SUM(BH125:BI125)</f>
        <v>67.490538260869556</v>
      </c>
      <c r="BK125" s="119" t="str">
        <f>IF(K125=BJ125,"yes","no")</f>
        <v>yes</v>
      </c>
      <c r="BL125" s="135">
        <f>IF(BH125="","",IF(BH125=0,"",BC125-BH125))</f>
        <v>1.8749739130434904</v>
      </c>
      <c r="BM125" s="135" t="str">
        <f>IF(BI125="","",IF(BI125=0,"",BD125-BI125))</f>
        <v/>
      </c>
      <c r="BN125" s="137">
        <f>IF(BL125="","",BE125-BJ125)</f>
        <v>1.8749739130434904</v>
      </c>
      <c r="BO125" s="137">
        <f>S125-BN125</f>
        <v>0</v>
      </c>
      <c r="BP125" s="138">
        <f>Q125*(BA125/1000)</f>
        <v>69.365512173913046</v>
      </c>
    </row>
    <row r="126" spans="1:68" s="223" customFormat="1" ht="18" customHeight="1" x14ac:dyDescent="0.15">
      <c r="C126" s="224"/>
      <c r="D126" s="225" t="s">
        <v>50</v>
      </c>
      <c r="E126" s="140" t="s">
        <v>94</v>
      </c>
      <c r="F126" s="226" t="s">
        <v>216</v>
      </c>
      <c r="G126" s="142">
        <f>IF($K$8&gt;0,$K$8,$L$8)</f>
        <v>39204</v>
      </c>
      <c r="H126" s="143">
        <f>$K$12</f>
        <v>40</v>
      </c>
      <c r="I126" s="144">
        <f>$L$12</f>
        <v>3</v>
      </c>
      <c r="J126" s="140" t="s">
        <v>94</v>
      </c>
      <c r="K126" s="145">
        <f>BJ126</f>
        <v>68.172346956521736</v>
      </c>
      <c r="L126" s="146">
        <f>BE126</f>
        <v>69.876868695652163</v>
      </c>
      <c r="M126" s="227">
        <f>BH126</f>
        <v>68.172346956521736</v>
      </c>
      <c r="N126" s="228">
        <f>BC126</f>
        <v>69.876868695652163</v>
      </c>
      <c r="O126" s="229">
        <f>IF(S126="New","New",(N126/M126)-1)</f>
        <v>2.5003125390673731E-2</v>
      </c>
      <c r="P126" s="230">
        <f>(AI126/AN126)*1000</f>
        <v>1.7389130434782609</v>
      </c>
      <c r="Q126" s="231">
        <f>(AJ126/AP126)*1000</f>
        <v>1.7823913043478259</v>
      </c>
      <c r="R126" s="232" t="str">
        <f>IF(S126="New","New",IF(AY126="","",(Q126/P126)-1))</f>
        <v/>
      </c>
      <c r="S126" s="153">
        <f>IF(K126="","New",IF(K126=0,"New",L126-K126))</f>
        <v>1.7045217391304277</v>
      </c>
      <c r="T126" s="233">
        <f>IF(S126="New","",S126/K126)</f>
        <v>2.5003125390673731E-2</v>
      </c>
      <c r="V126" s="234" t="s">
        <v>94</v>
      </c>
      <c r="W126" s="223" t="s">
        <v>4</v>
      </c>
      <c r="Y126" s="235"/>
      <c r="Z126" s="235">
        <v>399.95</v>
      </c>
      <c r="AA126" s="235">
        <v>409.95</v>
      </c>
      <c r="AB126" s="236"/>
      <c r="AC126" s="235"/>
      <c r="AD126" s="236"/>
      <c r="AE126" s="235"/>
      <c r="AF126" s="236"/>
      <c r="AG126" s="235"/>
      <c r="AH126" s="124">
        <f>Y126+(AB126+AC126)</f>
        <v>0</v>
      </c>
      <c r="AI126" s="124">
        <f>Z126+(AD126+AE126)</f>
        <v>399.95</v>
      </c>
      <c r="AJ126" s="124">
        <f>AA126+(AF126+AG126)</f>
        <v>409.95</v>
      </c>
      <c r="AK126" s="237"/>
      <c r="AL126" s="126">
        <v>230000</v>
      </c>
      <c r="AM126" s="237"/>
      <c r="AN126" s="126">
        <v>230000</v>
      </c>
      <c r="AO126" s="237"/>
      <c r="AP126" s="126">
        <v>230000</v>
      </c>
      <c r="AQ126" s="238">
        <f>AL126</f>
        <v>230000</v>
      </c>
      <c r="AR126" s="239">
        <f>IF(AP126&gt;0,AP126/AL126*100,"Not Avail.")</f>
        <v>100</v>
      </c>
      <c r="AS126" s="238">
        <f>AN126</f>
        <v>230000</v>
      </c>
      <c r="AT126" s="239">
        <f>IF(AL126&gt;0,AP126/AN126*100,"Not Avail.")</f>
        <v>100</v>
      </c>
      <c r="AU126" s="129">
        <f>IF($Z126="","",$Z126/$AT126*100)</f>
        <v>399.95</v>
      </c>
      <c r="AV126" s="129" t="str">
        <f>IF($AD126="",IF($AE126="","",($AD126+$AE126)),(($AD126+$AE126)/$AT126*100))</f>
        <v/>
      </c>
      <c r="AW126" s="129">
        <f>IF(AU126="","",SUM(AU126:AV126))</f>
        <v>399.95</v>
      </c>
      <c r="AX126" s="130">
        <f>IF(AU126="","",AA126-AU126)</f>
        <v>10</v>
      </c>
      <c r="AY126" s="130" t="str">
        <f>IF(AV126="","",(AF126+AG126)-AV126)</f>
        <v/>
      </c>
      <c r="AZ126" s="130">
        <f>IF(AI126&gt;0,AJ126-AW126,"New")</f>
        <v>10</v>
      </c>
      <c r="BA126" s="131">
        <f>G126</f>
        <v>39204</v>
      </c>
      <c r="BB126" s="240">
        <f>IF($G126&gt;0,($G126/$AP126),IF($H126&gt;0,(((43560/($H126/12))*$I126)/$AP126),0))</f>
        <v>0.17045217391304349</v>
      </c>
      <c r="BC126" s="241">
        <f>$AA126/(1/$BB126)</f>
        <v>69.876868695652163</v>
      </c>
      <c r="BD126" s="242">
        <f>(($AF126+$AG126)/(1/$BB126))</f>
        <v>0</v>
      </c>
      <c r="BE126" s="242">
        <f>BC126+BD126</f>
        <v>69.876868695652163</v>
      </c>
      <c r="BF126" s="242" t="str">
        <f>IF(BE126=L126,"yes","no")</f>
        <v>yes</v>
      </c>
      <c r="BG126" s="243">
        <f>IF(AN126="","",IF($G126&gt;0,($G126/AN126),IF($H126&gt;0,((((43560/($H126/12))*$I126)/$AN126)),0)))</f>
        <v>0.17045217391304349</v>
      </c>
      <c r="BH126" s="243">
        <f>IF($Z126="","",$Z126/(1/$BG126))</f>
        <v>68.172346956521736</v>
      </c>
      <c r="BI126" s="242">
        <f>(($AD126+$AE126)/(1/$BG126))</f>
        <v>0</v>
      </c>
      <c r="BJ126" s="244">
        <f>SUM(BH126:BI126)</f>
        <v>68.172346956521736</v>
      </c>
      <c r="BK126" s="223" t="str">
        <f>IF(K126=BJ126,"yes","no")</f>
        <v>yes</v>
      </c>
      <c r="BL126" s="243">
        <f>IF(BH126="","",IF(BH126=0,"",BC126-BH126))</f>
        <v>1.7045217391304277</v>
      </c>
      <c r="BM126" s="243" t="str">
        <f>IF(BI126="","",IF(BI126=0,"",BD126-BI126))</f>
        <v/>
      </c>
      <c r="BN126" s="245">
        <f>IF(BL126="","",BE126-BJ126)</f>
        <v>1.7045217391304277</v>
      </c>
      <c r="BO126" s="245">
        <f>S126-BN126</f>
        <v>0</v>
      </c>
      <c r="BP126" s="138">
        <f>Q126*(BA126/1000)</f>
        <v>69.876868695652163</v>
      </c>
    </row>
    <row r="127" spans="1:68" s="223" customFormat="1" ht="18" customHeight="1" x14ac:dyDescent="0.15">
      <c r="A127" s="119"/>
      <c r="B127" s="119"/>
      <c r="C127" s="156"/>
      <c r="D127" s="218" t="s">
        <v>50</v>
      </c>
      <c r="E127" s="140" t="s">
        <v>94</v>
      </c>
      <c r="F127" s="141" t="s">
        <v>155</v>
      </c>
      <c r="G127" s="142">
        <f>IF($K$8&gt;0,$K$8,$L$8)</f>
        <v>39204</v>
      </c>
      <c r="H127" s="143">
        <f>$K$12</f>
        <v>40</v>
      </c>
      <c r="I127" s="144">
        <f>$L$12</f>
        <v>3</v>
      </c>
      <c r="J127" s="140" t="s">
        <v>94</v>
      </c>
      <c r="K127" s="145">
        <f>BJ127</f>
        <v>68.172346956521736</v>
      </c>
      <c r="L127" s="146">
        <f>BE127</f>
        <v>69.876868695652163</v>
      </c>
      <c r="M127" s="147">
        <f>BH127</f>
        <v>68.172346956521736</v>
      </c>
      <c r="N127" s="148">
        <f>BC127</f>
        <v>69.876868695652163</v>
      </c>
      <c r="O127" s="149">
        <f>IF(S127="New","New",(N127/M127)-1)</f>
        <v>2.5003125390673731E-2</v>
      </c>
      <c r="P127" s="150">
        <f>(AI127/AN127)*1000</f>
        <v>1.7389130434782609</v>
      </c>
      <c r="Q127" s="151">
        <f>(AJ127/AP127)*1000</f>
        <v>1.7823913043478259</v>
      </c>
      <c r="R127" s="152" t="str">
        <f>IF(S127="New","New",IF(AY127="","",(Q127/P127)-1))</f>
        <v/>
      </c>
      <c r="S127" s="153">
        <f>IF(K127="","New",IF(K127=0,"New",L127-K127))</f>
        <v>1.7045217391304277</v>
      </c>
      <c r="T127" s="154">
        <f>IF(S127="New","",S127/K127)</f>
        <v>2.5003125390673731E-2</v>
      </c>
      <c r="U127" s="119"/>
      <c r="V127" s="157" t="s">
        <v>94</v>
      </c>
      <c r="W127" s="120" t="s">
        <v>4</v>
      </c>
      <c r="X127" s="119"/>
      <c r="Y127" s="123">
        <v>399.95</v>
      </c>
      <c r="Z127" s="123">
        <v>399.95</v>
      </c>
      <c r="AA127" s="219">
        <v>409.95</v>
      </c>
      <c r="AB127" s="124"/>
      <c r="AC127" s="123"/>
      <c r="AD127" s="124"/>
      <c r="AE127" s="123"/>
      <c r="AF127" s="124"/>
      <c r="AG127" s="123"/>
      <c r="AH127" s="124">
        <f>Y127+(AB127+AC127)</f>
        <v>399.95</v>
      </c>
      <c r="AI127" s="124">
        <f>Z127+(AD127+AE127)</f>
        <v>399.95</v>
      </c>
      <c r="AJ127" s="124">
        <f>AA127+(AF127+AG127)</f>
        <v>409.95</v>
      </c>
      <c r="AK127" s="162"/>
      <c r="AL127" s="125">
        <v>230000</v>
      </c>
      <c r="AM127" s="162"/>
      <c r="AN127" s="125">
        <v>230000</v>
      </c>
      <c r="AO127" s="162"/>
      <c r="AP127" s="125">
        <v>230000</v>
      </c>
      <c r="AQ127" s="127">
        <f>AL127</f>
        <v>230000</v>
      </c>
      <c r="AR127" s="128">
        <f>IF(AP127&gt;0,AP127/AL127*100,"Not Avail.")</f>
        <v>100</v>
      </c>
      <c r="AS127" s="127">
        <f>AN127</f>
        <v>230000</v>
      </c>
      <c r="AT127" s="128">
        <f>IF(AL127&gt;0,AP127/AN127*100,"Not Avail.")</f>
        <v>100</v>
      </c>
      <c r="AU127" s="129">
        <f>IF($Z127="","",$Z127/$AT127*100)</f>
        <v>399.95</v>
      </c>
      <c r="AV127" s="129" t="str">
        <f>IF($AD127="",IF($AE127="","",($AD127+$AE127)),(($AD127+$AE127)/$AT127*100))</f>
        <v/>
      </c>
      <c r="AW127" s="129">
        <f>IF(AU127="","",SUM(AU127:AV127))</f>
        <v>399.95</v>
      </c>
      <c r="AX127" s="130">
        <f>IF(AU127="","",AA127-AU127)</f>
        <v>10</v>
      </c>
      <c r="AY127" s="130" t="str">
        <f>IF(AV127="","",(AF127+AG127)-AV127)</f>
        <v/>
      </c>
      <c r="AZ127" s="130">
        <f>IF(AI127&gt;0,AJ127-AW127,"New")</f>
        <v>10</v>
      </c>
      <c r="BA127" s="131">
        <f>G127</f>
        <v>39204</v>
      </c>
      <c r="BB127" s="132">
        <f>IF($G127&gt;0,($G127/$AP127),IF($H127&gt;0,(((43560/($H127/12))*$I127)/$AP127),0))</f>
        <v>0.17045217391304349</v>
      </c>
      <c r="BC127" s="133">
        <f>$AA127/(1/$BB127)</f>
        <v>69.876868695652163</v>
      </c>
      <c r="BD127" s="134">
        <f>(($AF127+$AG127)/(1/$BB127))</f>
        <v>0</v>
      </c>
      <c r="BE127" s="134">
        <f>BC127+BD127</f>
        <v>69.876868695652163</v>
      </c>
      <c r="BF127" s="134" t="str">
        <f>IF(BE127=L127,"yes","no")</f>
        <v>yes</v>
      </c>
      <c r="BG127" s="135">
        <f>IF(AN127="","",IF($G127&gt;0,($G127/AN127),IF($H127&gt;0,((((43560/($H127/12))*$I127)/$AN127)),0)))</f>
        <v>0.17045217391304349</v>
      </c>
      <c r="BH127" s="135">
        <f>IF($Z127="","",$Z127/(1/$BG127))</f>
        <v>68.172346956521736</v>
      </c>
      <c r="BI127" s="134">
        <f>(($AD127+$AE127)/(1/$BG127))</f>
        <v>0</v>
      </c>
      <c r="BJ127" s="136">
        <f>SUM(BH127:BI127)</f>
        <v>68.172346956521736</v>
      </c>
      <c r="BK127" s="119" t="str">
        <f>IF(K127=BJ127,"yes","no")</f>
        <v>yes</v>
      </c>
      <c r="BL127" s="135">
        <f>IF(BH127="","",IF(BH127=0,"",BC127-BH127))</f>
        <v>1.7045217391304277</v>
      </c>
      <c r="BM127" s="135" t="str">
        <f>IF(BI127="","",IF(BI127=0,"",BD127-BI127))</f>
        <v/>
      </c>
      <c r="BN127" s="137">
        <f>IF(BL127="","",BE127-BJ127)</f>
        <v>1.7045217391304277</v>
      </c>
      <c r="BO127" s="137">
        <f>S127-BN127</f>
        <v>0</v>
      </c>
      <c r="BP127" s="138">
        <f>Q127*(BA127/1000)</f>
        <v>69.876868695652163</v>
      </c>
    </row>
    <row r="128" spans="1:68" s="119" customFormat="1" ht="18" customHeight="1" x14ac:dyDescent="0.15">
      <c r="C128" s="156"/>
      <c r="D128" s="218" t="s">
        <v>50</v>
      </c>
      <c r="E128" s="140" t="s">
        <v>94</v>
      </c>
      <c r="F128" s="141" t="s">
        <v>109</v>
      </c>
      <c r="G128" s="142">
        <f>IF($K$8&gt;0,$K$8,$L$8)</f>
        <v>39204</v>
      </c>
      <c r="H128" s="143">
        <f>$K$12</f>
        <v>40</v>
      </c>
      <c r="I128" s="144">
        <f>$L$12</f>
        <v>3</v>
      </c>
      <c r="J128" s="140" t="s">
        <v>94</v>
      </c>
      <c r="K128" s="145">
        <f>BJ128</f>
        <v>68.172346956521736</v>
      </c>
      <c r="L128" s="146">
        <f>BE128</f>
        <v>69.876868695652163</v>
      </c>
      <c r="M128" s="147">
        <f>BH128</f>
        <v>68.172346956521736</v>
      </c>
      <c r="N128" s="148">
        <f>BC128</f>
        <v>69.876868695652163</v>
      </c>
      <c r="O128" s="149">
        <f>IF(S128="New","New",(N128/M128)-1)</f>
        <v>2.5003125390673731E-2</v>
      </c>
      <c r="P128" s="150">
        <f>(AI128/AN128)*1000</f>
        <v>1.7389130434782609</v>
      </c>
      <c r="Q128" s="151">
        <f>(AJ128/AP128)*1000</f>
        <v>1.7823913043478259</v>
      </c>
      <c r="R128" s="152" t="str">
        <f>IF(S128="New","New",IF(AY128="","",(Q128/P128)-1))</f>
        <v/>
      </c>
      <c r="S128" s="153">
        <f>IF(K128="","New",IF(K128=0,"New",L128-K128))</f>
        <v>1.7045217391304277</v>
      </c>
      <c r="T128" s="154">
        <f>IF(S128="New","",S128/K128)</f>
        <v>2.5003125390673731E-2</v>
      </c>
      <c r="V128" s="157" t="s">
        <v>94</v>
      </c>
      <c r="W128" s="120" t="s">
        <v>4</v>
      </c>
      <c r="Y128" s="123">
        <v>399.95</v>
      </c>
      <c r="Z128" s="123">
        <v>399.95</v>
      </c>
      <c r="AA128" s="219">
        <v>409.95</v>
      </c>
      <c r="AB128" s="124"/>
      <c r="AC128" s="123"/>
      <c r="AD128" s="124"/>
      <c r="AE128" s="123"/>
      <c r="AF128" s="124"/>
      <c r="AG128" s="123"/>
      <c r="AH128" s="124">
        <f>Y128+(AB128+AC128)</f>
        <v>399.95</v>
      </c>
      <c r="AI128" s="124">
        <f>Z128+(AD128+AE128)</f>
        <v>399.95</v>
      </c>
      <c r="AJ128" s="124">
        <f>AA128+(AF128+AG128)</f>
        <v>409.95</v>
      </c>
      <c r="AK128" s="162"/>
      <c r="AL128" s="125">
        <v>230000</v>
      </c>
      <c r="AM128" s="162"/>
      <c r="AN128" s="125">
        <v>230000</v>
      </c>
      <c r="AO128" s="162"/>
      <c r="AP128" s="125">
        <v>230000</v>
      </c>
      <c r="AQ128" s="127">
        <f>AL128</f>
        <v>230000</v>
      </c>
      <c r="AR128" s="128">
        <f>IF(AP128&gt;0,AP128/AL128*100,"Not Avail.")</f>
        <v>100</v>
      </c>
      <c r="AS128" s="127">
        <f>AN128</f>
        <v>230000</v>
      </c>
      <c r="AT128" s="128">
        <f>IF(AL128&gt;0,AP128/AN128*100,"Not Avail.")</f>
        <v>100</v>
      </c>
      <c r="AU128" s="129">
        <f>IF($Z128="","",$Z128/$AT128*100)</f>
        <v>399.95</v>
      </c>
      <c r="AV128" s="129" t="str">
        <f>IF($AD128="",IF($AE128="","",($AD128+$AE128)),(($AD128+$AE128)/$AT128*100))</f>
        <v/>
      </c>
      <c r="AW128" s="129">
        <f>IF(AU128="","",SUM(AU128:AV128))</f>
        <v>399.95</v>
      </c>
      <c r="AX128" s="130">
        <f>IF(AU128="","",AA128-AU128)</f>
        <v>10</v>
      </c>
      <c r="AY128" s="130" t="str">
        <f>IF(AV128="","",(AF128+AG128)-AV128)</f>
        <v/>
      </c>
      <c r="AZ128" s="130">
        <f>IF(AI128&gt;0,AJ128-AW128,"New")</f>
        <v>10</v>
      </c>
      <c r="BA128" s="131">
        <f>G128</f>
        <v>39204</v>
      </c>
      <c r="BB128" s="132">
        <f>IF($G128&gt;0,($G128/$AP128),IF($H128&gt;0,(((43560/($H128/12))*$I128)/$AP128),0))</f>
        <v>0.17045217391304349</v>
      </c>
      <c r="BC128" s="133">
        <f>$AA128/(1/$BB128)</f>
        <v>69.876868695652163</v>
      </c>
      <c r="BD128" s="134">
        <f>(($AF128+$AG128)/(1/$BB128))</f>
        <v>0</v>
      </c>
      <c r="BE128" s="134">
        <f>BC128+BD128</f>
        <v>69.876868695652163</v>
      </c>
      <c r="BF128" s="134" t="str">
        <f>IF(BE128=L128,"yes","no")</f>
        <v>yes</v>
      </c>
      <c r="BG128" s="135">
        <f>IF(AN128="","",IF($G128&gt;0,($G128/AN128),IF($H128&gt;0,((((43560/($H128/12))*$I128)/$AN128)),0)))</f>
        <v>0.17045217391304349</v>
      </c>
      <c r="BH128" s="135">
        <f>IF($Z128="","",$Z128/(1/$BG128))</f>
        <v>68.172346956521736</v>
      </c>
      <c r="BI128" s="134">
        <f>(($AD128+$AE128)/(1/$BG128))</f>
        <v>0</v>
      </c>
      <c r="BJ128" s="136">
        <f>SUM(BH128:BI128)</f>
        <v>68.172346956521736</v>
      </c>
      <c r="BK128" s="119" t="str">
        <f>IF(K128=BJ128,"yes","no")</f>
        <v>yes</v>
      </c>
      <c r="BL128" s="135">
        <f>IF(BH128="","",IF(BH128=0,"",BC128-BH128))</f>
        <v>1.7045217391304277</v>
      </c>
      <c r="BM128" s="135" t="str">
        <f>IF(BI128="","",IF(BI128=0,"",BD128-BI128))</f>
        <v/>
      </c>
      <c r="BN128" s="137">
        <f>IF(BL128="","",BE128-BJ128)</f>
        <v>1.7045217391304277</v>
      </c>
      <c r="BO128" s="137">
        <f>S128-BN128</f>
        <v>0</v>
      </c>
      <c r="BP128" s="138">
        <f>Q128*(BA128/1000)</f>
        <v>69.876868695652163</v>
      </c>
    </row>
    <row r="129" spans="1:68" s="119" customFormat="1" ht="18" customHeight="1" x14ac:dyDescent="0.15">
      <c r="A129" s="223"/>
      <c r="B129" s="223"/>
      <c r="C129" s="224"/>
      <c r="D129" s="225" t="s">
        <v>50</v>
      </c>
      <c r="E129" s="140" t="s">
        <v>94</v>
      </c>
      <c r="F129" s="226" t="s">
        <v>217</v>
      </c>
      <c r="G129" s="142">
        <f>IF($K$8&gt;0,$K$8,$L$8)</f>
        <v>39204</v>
      </c>
      <c r="H129" s="143">
        <f>$K$12</f>
        <v>40</v>
      </c>
      <c r="I129" s="144">
        <f>$L$12</f>
        <v>3</v>
      </c>
      <c r="J129" s="140" t="s">
        <v>94</v>
      </c>
      <c r="K129" s="145">
        <f>BJ129</f>
        <v>58.967929565217389</v>
      </c>
      <c r="L129" s="146">
        <f>BE129</f>
        <v>51.127129565217388</v>
      </c>
      <c r="M129" s="227">
        <f>BH129</f>
        <v>58.967929565217389</v>
      </c>
      <c r="N129" s="228">
        <f>BC129</f>
        <v>51.127129565217388</v>
      </c>
      <c r="O129" s="229">
        <f>IF(S129="New","New",(N129/M129)-1)</f>
        <v>-0.13296719179072125</v>
      </c>
      <c r="P129" s="230">
        <f>(AI129/AN129)*1000</f>
        <v>1.5041304347826085</v>
      </c>
      <c r="Q129" s="231">
        <f>(AJ129/AP129)*1000</f>
        <v>1.3041304347826086</v>
      </c>
      <c r="R129" s="232" t="str">
        <f>IF(S129="New","New",IF(AY129="","",(Q129/P129)-1))</f>
        <v/>
      </c>
      <c r="S129" s="153">
        <f>IF(K129="","New",IF(K129=0,"New",L129-K129))</f>
        <v>-7.8408000000000015</v>
      </c>
      <c r="T129" s="233">
        <f>IF(S129="New","",S129/K129)</f>
        <v>-0.13296719179072122</v>
      </c>
      <c r="U129" s="223"/>
      <c r="V129" s="234" t="s">
        <v>94</v>
      </c>
      <c r="W129" s="223" t="s">
        <v>4</v>
      </c>
      <c r="X129" s="223"/>
      <c r="Y129" s="235"/>
      <c r="Z129" s="235">
        <v>345.95</v>
      </c>
      <c r="AA129" s="235">
        <v>299.95</v>
      </c>
      <c r="AB129" s="236"/>
      <c r="AC129" s="235"/>
      <c r="AD129" s="236"/>
      <c r="AE129" s="235"/>
      <c r="AF129" s="236"/>
      <c r="AG129" s="235"/>
      <c r="AH129" s="124">
        <f>Y129+(AB129+AC129)</f>
        <v>0</v>
      </c>
      <c r="AI129" s="124">
        <f>Z129+(AD129+AE129)</f>
        <v>345.95</v>
      </c>
      <c r="AJ129" s="124">
        <f>AA129+(AF129+AG129)</f>
        <v>299.95</v>
      </c>
      <c r="AK129" s="237"/>
      <c r="AL129" s="126">
        <v>230000</v>
      </c>
      <c r="AM129" s="237"/>
      <c r="AN129" s="126">
        <v>230000</v>
      </c>
      <c r="AO129" s="237"/>
      <c r="AP129" s="126">
        <v>230000</v>
      </c>
      <c r="AQ129" s="238">
        <f>AL129</f>
        <v>230000</v>
      </c>
      <c r="AR129" s="239">
        <f>IF(AP129&gt;0,AP129/AL129*100,"Not Avail.")</f>
        <v>100</v>
      </c>
      <c r="AS129" s="238">
        <f>AN129</f>
        <v>230000</v>
      </c>
      <c r="AT129" s="239">
        <f>IF(AL129&gt;0,AP129/AN129*100,"Not Avail.")</f>
        <v>100</v>
      </c>
      <c r="AU129" s="129">
        <f>IF($Z129="","",$Z129/$AT129*100)</f>
        <v>345.95</v>
      </c>
      <c r="AV129" s="129" t="str">
        <f>IF($AD129="",IF($AE129="","",($AD129+$AE129)),(($AD129+$AE129)/$AT129*100))</f>
        <v/>
      </c>
      <c r="AW129" s="129">
        <f>IF(AU129="","",SUM(AU129:AV129))</f>
        <v>345.95</v>
      </c>
      <c r="AX129" s="130">
        <f>IF(AU129="","",AA129-AU129)</f>
        <v>-46</v>
      </c>
      <c r="AY129" s="130" t="str">
        <f>IF(AV129="","",(AF129+AG129)-AV129)</f>
        <v/>
      </c>
      <c r="AZ129" s="130">
        <f>IF(AI129&gt;0,AJ129-AW129,"New")</f>
        <v>-46</v>
      </c>
      <c r="BA129" s="131">
        <f>G129</f>
        <v>39204</v>
      </c>
      <c r="BB129" s="240">
        <f>IF($G129&gt;0,($G129/$AP129),IF($H129&gt;0,(((43560/($H129/12))*$I129)/$AP129),0))</f>
        <v>0.17045217391304349</v>
      </c>
      <c r="BC129" s="241">
        <f>$AA129/(1/$BB129)</f>
        <v>51.127129565217388</v>
      </c>
      <c r="BD129" s="242">
        <f>(($AF129+$AG129)/(1/$BB129))</f>
        <v>0</v>
      </c>
      <c r="BE129" s="242">
        <f>BC129+BD129</f>
        <v>51.127129565217388</v>
      </c>
      <c r="BF129" s="242" t="str">
        <f>IF(BE129=L129,"yes","no")</f>
        <v>yes</v>
      </c>
      <c r="BG129" s="243">
        <f>IF(AN129="","",IF($G129&gt;0,($G129/AN129),IF($H129&gt;0,((((43560/($H129/12))*$I129)/$AN129)),0)))</f>
        <v>0.17045217391304349</v>
      </c>
      <c r="BH129" s="243">
        <f>IF($Z129="","",$Z129/(1/$BG129))</f>
        <v>58.967929565217389</v>
      </c>
      <c r="BI129" s="242">
        <f>(($AD129+$AE129)/(1/$BG129))</f>
        <v>0</v>
      </c>
      <c r="BJ129" s="244">
        <f>SUM(BH129:BI129)</f>
        <v>58.967929565217389</v>
      </c>
      <c r="BK129" s="223" t="str">
        <f>IF(K129=BJ129,"yes","no")</f>
        <v>yes</v>
      </c>
      <c r="BL129" s="243">
        <f>IF(BH129="","",IF(BH129=0,"",BC129-BH129))</f>
        <v>-7.8408000000000015</v>
      </c>
      <c r="BM129" s="243" t="str">
        <f>IF(BI129="","",IF(BI129=0,"",BD129-BI129))</f>
        <v/>
      </c>
      <c r="BN129" s="245">
        <f>IF(BL129="","",BE129-BJ129)</f>
        <v>-7.8408000000000015</v>
      </c>
      <c r="BO129" s="245">
        <f>S129-BN129</f>
        <v>0</v>
      </c>
      <c r="BP129" s="138">
        <f>Q129*(BA129/1000)</f>
        <v>51.127129565217388</v>
      </c>
    </row>
    <row r="130" spans="1:68" s="119" customFormat="1" ht="18" customHeight="1" x14ac:dyDescent="0.15">
      <c r="C130" s="156"/>
      <c r="D130" s="218" t="s">
        <v>50</v>
      </c>
      <c r="E130" s="140" t="s">
        <v>94</v>
      </c>
      <c r="F130" s="141" t="s">
        <v>93</v>
      </c>
      <c r="G130" s="142">
        <f>IF($K$8&gt;0,$K$8,$L$8)</f>
        <v>39204</v>
      </c>
      <c r="H130" s="143">
        <f>$K$12</f>
        <v>40</v>
      </c>
      <c r="I130" s="144">
        <f>$L$12</f>
        <v>3</v>
      </c>
      <c r="J130" s="140" t="s">
        <v>94</v>
      </c>
      <c r="K130" s="145">
        <f>BJ130</f>
        <v>58.967929565217389</v>
      </c>
      <c r="L130" s="146">
        <f>BE130</f>
        <v>53.854364347826085</v>
      </c>
      <c r="M130" s="147">
        <f>BH130</f>
        <v>58.967929565217389</v>
      </c>
      <c r="N130" s="148">
        <f>BC130</f>
        <v>53.854364347826085</v>
      </c>
      <c r="O130" s="149">
        <f>IF(S130="New","New",(N130/M130)-1)</f>
        <v>-8.6717733776557337E-2</v>
      </c>
      <c r="P130" s="150">
        <f>(AI130/AN130)*1000</f>
        <v>1.5041304347826085</v>
      </c>
      <c r="Q130" s="151">
        <f>(AJ130/AP130)*1000</f>
        <v>1.373695652173913</v>
      </c>
      <c r="R130" s="152" t="str">
        <f>IF(S130="New","New",IF(AY130="","",(Q130/P130)-1))</f>
        <v/>
      </c>
      <c r="S130" s="153">
        <f>IF(K130="","New",IF(K130=0,"New",L130-K130))</f>
        <v>-5.1135652173913044</v>
      </c>
      <c r="T130" s="154">
        <f>IF(S130="New","",S130/K130)</f>
        <v>-8.671773377655731E-2</v>
      </c>
      <c r="V130" s="157" t="s">
        <v>94</v>
      </c>
      <c r="W130" s="120" t="s">
        <v>4</v>
      </c>
      <c r="Y130" s="123">
        <v>345.95</v>
      </c>
      <c r="Z130" s="123">
        <v>345.95</v>
      </c>
      <c r="AA130" s="219">
        <v>315.95</v>
      </c>
      <c r="AB130" s="124"/>
      <c r="AC130" s="123"/>
      <c r="AD130" s="124"/>
      <c r="AE130" s="123"/>
      <c r="AF130" s="124"/>
      <c r="AG130" s="123"/>
      <c r="AH130" s="124">
        <f>Y130+(AB130+AC130)</f>
        <v>345.95</v>
      </c>
      <c r="AI130" s="124">
        <f>Z130+(AD130+AE130)</f>
        <v>345.95</v>
      </c>
      <c r="AJ130" s="124">
        <f>AA130+(AF130+AG130)</f>
        <v>315.95</v>
      </c>
      <c r="AK130" s="162"/>
      <c r="AL130" s="125">
        <v>230000</v>
      </c>
      <c r="AM130" s="162"/>
      <c r="AN130" s="125">
        <v>230000</v>
      </c>
      <c r="AO130" s="162"/>
      <c r="AP130" s="125">
        <v>230000</v>
      </c>
      <c r="AQ130" s="127">
        <f>AL130</f>
        <v>230000</v>
      </c>
      <c r="AR130" s="128">
        <f>IF(AP130&gt;0,AP130/AL130*100,"Not Avail.")</f>
        <v>100</v>
      </c>
      <c r="AS130" s="127">
        <f>AN130</f>
        <v>230000</v>
      </c>
      <c r="AT130" s="128">
        <f>IF(AL130&gt;0,AP130/AN130*100,"Not Avail.")</f>
        <v>100</v>
      </c>
      <c r="AU130" s="129">
        <f>IF($Z130="","",$Z130/$AT130*100)</f>
        <v>345.95</v>
      </c>
      <c r="AV130" s="129" t="str">
        <f>IF($AD130="",IF($AE130="","",($AD130+$AE130)),(($AD130+$AE130)/$AT130*100))</f>
        <v/>
      </c>
      <c r="AW130" s="129">
        <f>IF(AU130="","",SUM(AU130:AV130))</f>
        <v>345.95</v>
      </c>
      <c r="AX130" s="130">
        <f>IF(AU130="","",AA130-AU130)</f>
        <v>-30</v>
      </c>
      <c r="AY130" s="130" t="str">
        <f>IF(AV130="","",(AF130+AG130)-AV130)</f>
        <v/>
      </c>
      <c r="AZ130" s="130">
        <f>IF(AI130&gt;0,AJ130-AW130,"New")</f>
        <v>-30</v>
      </c>
      <c r="BA130" s="131">
        <f>G130</f>
        <v>39204</v>
      </c>
      <c r="BB130" s="132">
        <f>IF($G130&gt;0,($G130/$AP130),IF($H130&gt;0,(((43560/($H130/12))*$I130)/$AP130),0))</f>
        <v>0.17045217391304349</v>
      </c>
      <c r="BC130" s="133">
        <f>$AA130/(1/$BB130)</f>
        <v>53.854364347826085</v>
      </c>
      <c r="BD130" s="134">
        <f>(($AF130+$AG130)/(1/$BB130))</f>
        <v>0</v>
      </c>
      <c r="BE130" s="134">
        <f>BC130+BD130</f>
        <v>53.854364347826085</v>
      </c>
      <c r="BF130" s="134" t="str">
        <f>IF(BE130=L130,"yes","no")</f>
        <v>yes</v>
      </c>
      <c r="BG130" s="135">
        <f>IF(AN130="","",IF($G130&gt;0,($G130/AN130),IF($H130&gt;0,((((43560/($H130/12))*$I130)/$AN130)),0)))</f>
        <v>0.17045217391304349</v>
      </c>
      <c r="BH130" s="135">
        <f>IF($Z130="","",$Z130/(1/$BG130))</f>
        <v>58.967929565217389</v>
      </c>
      <c r="BI130" s="134">
        <f>(($AD130+$AE130)/(1/$BG130))</f>
        <v>0</v>
      </c>
      <c r="BJ130" s="136">
        <f>SUM(BH130:BI130)</f>
        <v>58.967929565217389</v>
      </c>
      <c r="BK130" s="119" t="str">
        <f>IF(K130=BJ130,"yes","no")</f>
        <v>yes</v>
      </c>
      <c r="BL130" s="135">
        <f>IF(BH130="","",IF(BH130=0,"",BC130-BH130))</f>
        <v>-5.1135652173913044</v>
      </c>
      <c r="BM130" s="135" t="str">
        <f>IF(BI130="","",IF(BI130=0,"",BD130-BI130))</f>
        <v/>
      </c>
      <c r="BN130" s="137">
        <f>IF(BL130="","",BE130-BJ130)</f>
        <v>-5.1135652173913044</v>
      </c>
      <c r="BO130" s="137">
        <f>S130-BN130</f>
        <v>0</v>
      </c>
      <c r="BP130" s="138">
        <f>Q130*(BA130/1000)</f>
        <v>53.854364347826085</v>
      </c>
    </row>
    <row r="131" spans="1:68" s="119" customFormat="1" ht="18" customHeight="1" x14ac:dyDescent="0.15">
      <c r="C131" s="156"/>
      <c r="D131" s="218" t="s">
        <v>50</v>
      </c>
      <c r="E131" s="140" t="s">
        <v>94</v>
      </c>
      <c r="F131" s="141" t="s">
        <v>187</v>
      </c>
      <c r="G131" s="142">
        <f>IF($K$8&gt;0,$K$8,$L$8)</f>
        <v>39204</v>
      </c>
      <c r="H131" s="143">
        <f>$K$12</f>
        <v>40</v>
      </c>
      <c r="I131" s="144">
        <f>$L$12</f>
        <v>3</v>
      </c>
      <c r="J131" s="140" t="s">
        <v>94</v>
      </c>
      <c r="K131" s="145">
        <f>BJ131</f>
        <v>69.876868695652163</v>
      </c>
      <c r="L131" s="146">
        <f>BE131</f>
        <v>70.899581739130426</v>
      </c>
      <c r="M131" s="147">
        <f>BH131</f>
        <v>69.876868695652163</v>
      </c>
      <c r="N131" s="148">
        <f>BC131</f>
        <v>70.899581739130426</v>
      </c>
      <c r="O131" s="149">
        <f>IF(S131="New","New",(N131/M131)-1)</f>
        <v>1.4635931211123276E-2</v>
      </c>
      <c r="P131" s="150">
        <f>(AI131/AN131)*1000</f>
        <v>1.7823913043478259</v>
      </c>
      <c r="Q131" s="151">
        <f>(AJ131/AP131)*1000</f>
        <v>1.8084782608695651</v>
      </c>
      <c r="R131" s="152" t="str">
        <f>IF(S131="New","New",IF(AY131="","",(Q131/P131)-1))</f>
        <v/>
      </c>
      <c r="S131" s="153">
        <f>IF(K131="","New",IF(K131=0,"New",L131-K131))</f>
        <v>1.0227130434782623</v>
      </c>
      <c r="T131" s="154">
        <f>IF(S131="New","",S131/K131)</f>
        <v>1.463593121112333E-2</v>
      </c>
      <c r="V131" s="157" t="s">
        <v>94</v>
      </c>
      <c r="W131" s="120" t="s">
        <v>4</v>
      </c>
      <c r="Y131" s="123"/>
      <c r="Z131" s="123">
        <v>409.95</v>
      </c>
      <c r="AA131" s="219">
        <v>415.95</v>
      </c>
      <c r="AB131" s="124"/>
      <c r="AC131" s="123"/>
      <c r="AD131" s="124"/>
      <c r="AE131" s="123"/>
      <c r="AF131" s="124"/>
      <c r="AG131" s="123"/>
      <c r="AH131" s="124">
        <f>Y131+(AB131+AC131)</f>
        <v>0</v>
      </c>
      <c r="AI131" s="124">
        <f>Z131+(AD131+AE131)</f>
        <v>409.95</v>
      </c>
      <c r="AJ131" s="124">
        <f>AA131+(AF131+AG131)</f>
        <v>415.95</v>
      </c>
      <c r="AK131" s="162"/>
      <c r="AL131" s="125">
        <v>230000</v>
      </c>
      <c r="AM131" s="162"/>
      <c r="AN131" s="125">
        <v>230000</v>
      </c>
      <c r="AO131" s="162"/>
      <c r="AP131" s="125">
        <v>230000</v>
      </c>
      <c r="AQ131" s="127">
        <f>AL131</f>
        <v>230000</v>
      </c>
      <c r="AR131" s="128">
        <f>IF(AP131&gt;0,AP131/AL131*100,"Not Avail.")</f>
        <v>100</v>
      </c>
      <c r="AS131" s="127">
        <f>AN131</f>
        <v>230000</v>
      </c>
      <c r="AT131" s="128">
        <f>IF(AL131&gt;0,AP131/AN131*100,"Not Avail.")</f>
        <v>100</v>
      </c>
      <c r="AU131" s="129">
        <f>IF($Z131="","",$Z131/$AT131*100)</f>
        <v>409.95</v>
      </c>
      <c r="AV131" s="129" t="str">
        <f>IF($AD131="",IF($AE131="","",($AD131+$AE131)),(($AD131+$AE131)/$AT131*100))</f>
        <v/>
      </c>
      <c r="AW131" s="129">
        <f>IF(AU131="","",SUM(AU131:AV131))</f>
        <v>409.95</v>
      </c>
      <c r="AX131" s="130">
        <f>IF(AU131="","",AA131-AU131)</f>
        <v>6</v>
      </c>
      <c r="AY131" s="130" t="str">
        <f>IF(AV131="","",(AF131+AG131)-AV131)</f>
        <v/>
      </c>
      <c r="AZ131" s="130">
        <f>IF(AI131&gt;0,AJ131-AW131,"New")</f>
        <v>6</v>
      </c>
      <c r="BA131" s="131">
        <f>G131</f>
        <v>39204</v>
      </c>
      <c r="BB131" s="132">
        <f>IF($G131&gt;0,($G131/$AP131),IF($H131&gt;0,(((43560/($H131/12))*$I131)/$AP131),0))</f>
        <v>0.17045217391304349</v>
      </c>
      <c r="BC131" s="133">
        <f>$AA131/(1/$BB131)</f>
        <v>70.899581739130426</v>
      </c>
      <c r="BD131" s="134">
        <f>(($AF131+$AG131)/(1/$BB131))</f>
        <v>0</v>
      </c>
      <c r="BE131" s="134">
        <f>BC131+BD131</f>
        <v>70.899581739130426</v>
      </c>
      <c r="BF131" s="134" t="str">
        <f>IF(BE131=L131,"yes","no")</f>
        <v>yes</v>
      </c>
      <c r="BG131" s="135">
        <f>IF(AN131="","",IF($G131&gt;0,($G131/AN131),IF($H131&gt;0,((((43560/($H131/12))*$I131)/$AN131)),0)))</f>
        <v>0.17045217391304349</v>
      </c>
      <c r="BH131" s="135">
        <f>IF($Z131="","",$Z131/(1/$BG131))</f>
        <v>69.876868695652163</v>
      </c>
      <c r="BI131" s="134">
        <f>(($AD131+$AE131)/(1/$BG131))</f>
        <v>0</v>
      </c>
      <c r="BJ131" s="136">
        <f>SUM(BH131:BI131)</f>
        <v>69.876868695652163</v>
      </c>
      <c r="BK131" s="119" t="str">
        <f>IF(K131=BJ131,"yes","no")</f>
        <v>yes</v>
      </c>
      <c r="BL131" s="135">
        <f>IF(BH131="","",IF(BH131=0,"",BC131-BH131))</f>
        <v>1.0227130434782623</v>
      </c>
      <c r="BM131" s="135" t="str">
        <f>IF(BI131="","",IF(BI131=0,"",BD131-BI131))</f>
        <v/>
      </c>
      <c r="BN131" s="137">
        <f>IF(BL131="","",BE131-BJ131)</f>
        <v>1.0227130434782623</v>
      </c>
      <c r="BO131" s="137">
        <f>S131-BN131</f>
        <v>0</v>
      </c>
      <c r="BP131" s="138">
        <f>Q131*(BA131/1000)</f>
        <v>70.899581739130426</v>
      </c>
    </row>
    <row r="132" spans="1:68" s="119" customFormat="1" ht="18" customHeight="1" x14ac:dyDescent="0.15">
      <c r="C132" s="156"/>
      <c r="D132" s="218" t="s">
        <v>50</v>
      </c>
      <c r="E132" s="140" t="s">
        <v>94</v>
      </c>
      <c r="F132" s="141" t="s">
        <v>130</v>
      </c>
      <c r="G132" s="142">
        <f>IF($K$8&gt;0,$K$8,$L$8)</f>
        <v>39204</v>
      </c>
      <c r="H132" s="143">
        <f>$K$12</f>
        <v>40</v>
      </c>
      <c r="I132" s="144">
        <f>$L$12</f>
        <v>3</v>
      </c>
      <c r="J132" s="140" t="s">
        <v>94</v>
      </c>
      <c r="K132" s="145">
        <f>BJ132</f>
        <v>69.195059999999998</v>
      </c>
      <c r="L132" s="146">
        <f>BE132</f>
        <v>64.763303478260866</v>
      </c>
      <c r="M132" s="147">
        <f>BH132</f>
        <v>69.195059999999998</v>
      </c>
      <c r="N132" s="148">
        <f>BC132</f>
        <v>64.763303478260866</v>
      </c>
      <c r="O132" s="149">
        <f>IF(S132="New","New",(N132/M132)-1)</f>
        <v>-6.4047296465081893E-2</v>
      </c>
      <c r="P132" s="150">
        <f>(AI132/AN132)*1000</f>
        <v>1.7649999999999999</v>
      </c>
      <c r="Q132" s="151">
        <f>(AJ132/AP132)*1000</f>
        <v>1.6519565217391303</v>
      </c>
      <c r="R132" s="152" t="str">
        <f>IF(S132="New","New",IF(AY132="","",(Q132/P132)-1))</f>
        <v/>
      </c>
      <c r="S132" s="153">
        <f>IF(K132="","New",IF(K132=0,"New",L132-K132))</f>
        <v>-4.4317565217391319</v>
      </c>
      <c r="T132" s="154">
        <f>IF(S132="New","",S132/K132)</f>
        <v>-6.4047296465081935E-2</v>
      </c>
      <c r="V132" s="157" t="s">
        <v>94</v>
      </c>
      <c r="W132" s="120" t="s">
        <v>4</v>
      </c>
      <c r="Y132" s="123">
        <v>399.95</v>
      </c>
      <c r="Z132" s="123">
        <v>405.95</v>
      </c>
      <c r="AA132" s="219">
        <v>379.95</v>
      </c>
      <c r="AB132" s="124"/>
      <c r="AC132" s="123"/>
      <c r="AD132" s="124"/>
      <c r="AE132" s="123"/>
      <c r="AF132" s="124"/>
      <c r="AG132" s="123"/>
      <c r="AH132" s="124">
        <f>Y132+(AB132+AC132)</f>
        <v>399.95</v>
      </c>
      <c r="AI132" s="124">
        <f>Z132+(AD132+AE132)</f>
        <v>405.95</v>
      </c>
      <c r="AJ132" s="124">
        <f>AA132+(AF132+AG132)</f>
        <v>379.95</v>
      </c>
      <c r="AK132" s="162"/>
      <c r="AL132" s="125">
        <v>230000</v>
      </c>
      <c r="AM132" s="162"/>
      <c r="AN132" s="125">
        <v>230000</v>
      </c>
      <c r="AO132" s="162"/>
      <c r="AP132" s="125">
        <v>230000</v>
      </c>
      <c r="AQ132" s="127">
        <f>AL132</f>
        <v>230000</v>
      </c>
      <c r="AR132" s="128">
        <f>IF(AP132&gt;0,AP132/AL132*100,"Not Avail.")</f>
        <v>100</v>
      </c>
      <c r="AS132" s="127">
        <f>AN132</f>
        <v>230000</v>
      </c>
      <c r="AT132" s="128">
        <f>IF(AL132&gt;0,AP132/AN132*100,"Not Avail.")</f>
        <v>100</v>
      </c>
      <c r="AU132" s="129">
        <f>IF($Z132="","",$Z132/$AT132*100)</f>
        <v>405.95</v>
      </c>
      <c r="AV132" s="129" t="str">
        <f>IF($AD132="",IF($AE132="","",($AD132+$AE132)),(($AD132+$AE132)/$AT132*100))</f>
        <v/>
      </c>
      <c r="AW132" s="129">
        <f>IF(AU132="","",SUM(AU132:AV132))</f>
        <v>405.95</v>
      </c>
      <c r="AX132" s="130">
        <f>IF(AU132="","",AA132-AU132)</f>
        <v>-26</v>
      </c>
      <c r="AY132" s="130" t="str">
        <f>IF(AV132="","",(AF132+AG132)-AV132)</f>
        <v/>
      </c>
      <c r="AZ132" s="130">
        <f>IF(AI132&gt;0,AJ132-AW132,"New")</f>
        <v>-26</v>
      </c>
      <c r="BA132" s="131">
        <f>G132</f>
        <v>39204</v>
      </c>
      <c r="BB132" s="132">
        <f>IF($G132&gt;0,($G132/$AP132),IF($H132&gt;0,(((43560/($H132/12))*$I132)/$AP132),0))</f>
        <v>0.17045217391304349</v>
      </c>
      <c r="BC132" s="133">
        <f>$AA132/(1/$BB132)</f>
        <v>64.763303478260866</v>
      </c>
      <c r="BD132" s="134">
        <f>(($AF132+$AG132)/(1/$BB132))</f>
        <v>0</v>
      </c>
      <c r="BE132" s="134">
        <f>BC132+BD132</f>
        <v>64.763303478260866</v>
      </c>
      <c r="BF132" s="134" t="str">
        <f>IF(BE132=L132,"yes","no")</f>
        <v>yes</v>
      </c>
      <c r="BG132" s="135">
        <f>IF(AN132="","",IF($G132&gt;0,($G132/AN132),IF($H132&gt;0,((((43560/($H132/12))*$I132)/$AN132)),0)))</f>
        <v>0.17045217391304349</v>
      </c>
      <c r="BH132" s="135">
        <f>IF($Z132="","",$Z132/(1/$BG132))</f>
        <v>69.195059999999998</v>
      </c>
      <c r="BI132" s="134">
        <f>(($AD132+$AE132)/(1/$BG132))</f>
        <v>0</v>
      </c>
      <c r="BJ132" s="136">
        <f>SUM(BH132:BI132)</f>
        <v>69.195059999999998</v>
      </c>
      <c r="BK132" s="119" t="str">
        <f>IF(K132=BJ132,"yes","no")</f>
        <v>yes</v>
      </c>
      <c r="BL132" s="135">
        <f>IF(BH132="","",IF(BH132=0,"",BC132-BH132))</f>
        <v>-4.4317565217391319</v>
      </c>
      <c r="BM132" s="135" t="str">
        <f>IF(BI132="","",IF(BI132=0,"",BD132-BI132))</f>
        <v/>
      </c>
      <c r="BN132" s="137">
        <f>IF(BL132="","",BE132-BJ132)</f>
        <v>-4.4317565217391319</v>
      </c>
      <c r="BO132" s="137">
        <f>S132-BN132</f>
        <v>0</v>
      </c>
      <c r="BP132" s="138">
        <f>Q132*(BA132/1000)</f>
        <v>64.763303478260866</v>
      </c>
    </row>
    <row r="133" spans="1:68" s="119" customFormat="1" ht="18" customHeight="1" x14ac:dyDescent="0.15">
      <c r="C133" s="156"/>
      <c r="D133" s="218" t="s">
        <v>50</v>
      </c>
      <c r="E133" s="140" t="s">
        <v>94</v>
      </c>
      <c r="F133" s="141" t="s">
        <v>163</v>
      </c>
      <c r="G133" s="142">
        <f>IF($K$8&gt;0,$K$8,$L$8)</f>
        <v>39204</v>
      </c>
      <c r="H133" s="143">
        <f>$K$12</f>
        <v>40</v>
      </c>
      <c r="I133" s="144">
        <f>$L$12</f>
        <v>3</v>
      </c>
      <c r="J133" s="140" t="s">
        <v>94</v>
      </c>
      <c r="K133" s="145">
        <f>BJ133</f>
        <v>69.195059999999998</v>
      </c>
      <c r="L133" s="146">
        <f>BE133</f>
        <v>64.763303478260866</v>
      </c>
      <c r="M133" s="147">
        <f>BH133</f>
        <v>69.195059999999998</v>
      </c>
      <c r="N133" s="148">
        <f>BC133</f>
        <v>64.763303478260866</v>
      </c>
      <c r="O133" s="149">
        <f>IF(S133="New","New",(N133/M133)-1)</f>
        <v>-6.4047296465081893E-2</v>
      </c>
      <c r="P133" s="150">
        <f>(AI133/AN133)*1000</f>
        <v>1.7649999999999999</v>
      </c>
      <c r="Q133" s="151">
        <f>(AJ133/AP133)*1000</f>
        <v>1.6519565217391303</v>
      </c>
      <c r="R133" s="152" t="str">
        <f>IF(S133="New","New",IF(AY133="","",(Q133/P133)-1))</f>
        <v/>
      </c>
      <c r="S133" s="153">
        <f>IF(K133="","New",IF(K133=0,"New",L133-K133))</f>
        <v>-4.4317565217391319</v>
      </c>
      <c r="T133" s="154">
        <f>IF(S133="New","",S133/K133)</f>
        <v>-6.4047296465081935E-2</v>
      </c>
      <c r="V133" s="157" t="s">
        <v>94</v>
      </c>
      <c r="W133" s="120" t="s">
        <v>4</v>
      </c>
      <c r="Y133" s="123">
        <v>405.95</v>
      </c>
      <c r="Z133" s="123">
        <v>405.95</v>
      </c>
      <c r="AA133" s="219">
        <v>379.95</v>
      </c>
      <c r="AB133" s="124"/>
      <c r="AC133" s="123"/>
      <c r="AD133" s="124"/>
      <c r="AE133" s="123"/>
      <c r="AF133" s="124"/>
      <c r="AG133" s="123"/>
      <c r="AH133" s="124">
        <f>Y133+(AB133+AC133)</f>
        <v>405.95</v>
      </c>
      <c r="AI133" s="124">
        <f>Z133+(AD133+AE133)</f>
        <v>405.95</v>
      </c>
      <c r="AJ133" s="124">
        <f>AA133+(AF133+AG133)</f>
        <v>379.95</v>
      </c>
      <c r="AK133" s="162"/>
      <c r="AL133" s="125">
        <v>230000</v>
      </c>
      <c r="AM133" s="162"/>
      <c r="AN133" s="125">
        <v>230000</v>
      </c>
      <c r="AO133" s="162"/>
      <c r="AP133" s="125">
        <v>230000</v>
      </c>
      <c r="AQ133" s="127">
        <f>AL133</f>
        <v>230000</v>
      </c>
      <c r="AR133" s="128">
        <f>IF(AP133&gt;0,AP133/AL133*100,"Not Avail.")</f>
        <v>100</v>
      </c>
      <c r="AS133" s="127">
        <f>AN133</f>
        <v>230000</v>
      </c>
      <c r="AT133" s="128">
        <f>IF(AL133&gt;0,AP133/AN133*100,"Not Avail.")</f>
        <v>100</v>
      </c>
      <c r="AU133" s="129">
        <f>IF($Z133="","",$Z133/$AT133*100)</f>
        <v>405.95</v>
      </c>
      <c r="AV133" s="129" t="str">
        <f>IF($AD133="",IF($AE133="","",($AD133+$AE133)),(($AD133+$AE133)/$AT133*100))</f>
        <v/>
      </c>
      <c r="AW133" s="129">
        <f>IF(AU133="","",SUM(AU133:AV133))</f>
        <v>405.95</v>
      </c>
      <c r="AX133" s="130">
        <f>IF(AU133="","",AA133-AU133)</f>
        <v>-26</v>
      </c>
      <c r="AY133" s="130" t="str">
        <f>IF(AV133="","",(AF133+AG133)-AV133)</f>
        <v/>
      </c>
      <c r="AZ133" s="130">
        <f>IF(AI133&gt;0,AJ133-AW133,"New")</f>
        <v>-26</v>
      </c>
      <c r="BA133" s="131">
        <f>G133</f>
        <v>39204</v>
      </c>
      <c r="BB133" s="132">
        <f>IF($G133&gt;0,($G133/$AP133),IF($H133&gt;0,(((43560/($H133/12))*$I133)/$AP133),0))</f>
        <v>0.17045217391304349</v>
      </c>
      <c r="BC133" s="133">
        <f>$AA133/(1/$BB133)</f>
        <v>64.763303478260866</v>
      </c>
      <c r="BD133" s="134">
        <f>(($AF133+$AG133)/(1/$BB133))</f>
        <v>0</v>
      </c>
      <c r="BE133" s="134">
        <f>BC133+BD133</f>
        <v>64.763303478260866</v>
      </c>
      <c r="BF133" s="134" t="str">
        <f>IF(BE133=L133,"yes","no")</f>
        <v>yes</v>
      </c>
      <c r="BG133" s="135">
        <f>IF(AN133="","",IF($G133&gt;0,($G133/AN133),IF($H133&gt;0,((((43560/($H133/12))*$I133)/$AN133)),0)))</f>
        <v>0.17045217391304349</v>
      </c>
      <c r="BH133" s="135">
        <f>IF($Z133="","",$Z133/(1/$BG133))</f>
        <v>69.195059999999998</v>
      </c>
      <c r="BI133" s="134">
        <f>(($AD133+$AE133)/(1/$BG133))</f>
        <v>0</v>
      </c>
      <c r="BJ133" s="136">
        <f>SUM(BH133:BI133)</f>
        <v>69.195059999999998</v>
      </c>
      <c r="BK133" s="119" t="str">
        <f>IF(K133=BJ133,"yes","no")</f>
        <v>yes</v>
      </c>
      <c r="BL133" s="135">
        <f>IF(BH133="","",IF(BH133=0,"",BC133-BH133))</f>
        <v>-4.4317565217391319</v>
      </c>
      <c r="BM133" s="135" t="str">
        <f>IF(BI133="","",IF(BI133=0,"",BD133-BI133))</f>
        <v/>
      </c>
      <c r="BN133" s="137">
        <f>IF(BL133="","",BE133-BJ133)</f>
        <v>-4.4317565217391319</v>
      </c>
      <c r="BO133" s="137">
        <f>S133-BN133</f>
        <v>0</v>
      </c>
      <c r="BP133" s="138">
        <f>Q133*(BA133/1000)</f>
        <v>64.763303478260866</v>
      </c>
    </row>
    <row r="134" spans="1:68" s="119" customFormat="1" ht="18" customHeight="1" x14ac:dyDescent="0.15">
      <c r="C134" s="156"/>
      <c r="D134" s="218" t="s">
        <v>50</v>
      </c>
      <c r="E134" s="140" t="s">
        <v>94</v>
      </c>
      <c r="F134" s="141" t="s">
        <v>164</v>
      </c>
      <c r="G134" s="142">
        <f>IF($K$8&gt;0,$K$8,$L$8)</f>
        <v>39204</v>
      </c>
      <c r="H134" s="143">
        <f>$K$12</f>
        <v>40</v>
      </c>
      <c r="I134" s="144">
        <f>$L$12</f>
        <v>3</v>
      </c>
      <c r="J134" s="140" t="s">
        <v>94</v>
      </c>
      <c r="K134" s="145">
        <f>BJ134</f>
        <v>69.195059999999998</v>
      </c>
      <c r="L134" s="146">
        <f>BE134</f>
        <v>59.649738260869562</v>
      </c>
      <c r="M134" s="147">
        <f>BH134</f>
        <v>69.195059999999998</v>
      </c>
      <c r="N134" s="148">
        <f>BC134</f>
        <v>59.649738260869562</v>
      </c>
      <c r="O134" s="149">
        <f>IF(S134="New","New",(N134/M134)-1)</f>
        <v>-0.13794802315556109</v>
      </c>
      <c r="P134" s="150">
        <f>(AI134/AN134)*1000</f>
        <v>1.7649999999999999</v>
      </c>
      <c r="Q134" s="151">
        <f>(AJ134/AP134)*1000</f>
        <v>1.5215217391304348</v>
      </c>
      <c r="R134" s="152" t="str">
        <f>IF(S134="New","New",IF(AY134="","",(Q134/P134)-1))</f>
        <v/>
      </c>
      <c r="S134" s="153">
        <f>IF(K134="","New",IF(K134=0,"New",L134-K134))</f>
        <v>-9.5453217391304364</v>
      </c>
      <c r="T134" s="154">
        <f>IF(S134="New","",S134/K134)</f>
        <v>-0.13794802315556107</v>
      </c>
      <c r="V134" s="157" t="s">
        <v>94</v>
      </c>
      <c r="W134" s="120" t="s">
        <v>4</v>
      </c>
      <c r="Y134" s="123">
        <v>405.95</v>
      </c>
      <c r="Z134" s="123">
        <v>405.95</v>
      </c>
      <c r="AA134" s="219">
        <v>349.95</v>
      </c>
      <c r="AB134" s="124"/>
      <c r="AC134" s="123"/>
      <c r="AD134" s="124"/>
      <c r="AE134" s="123"/>
      <c r="AF134" s="124"/>
      <c r="AG134" s="123"/>
      <c r="AH134" s="124">
        <f>Y134+(AB134+AC134)</f>
        <v>405.95</v>
      </c>
      <c r="AI134" s="124">
        <f>Z134+(AD134+AE134)</f>
        <v>405.95</v>
      </c>
      <c r="AJ134" s="124">
        <f>AA134+(AF134+AG134)</f>
        <v>349.95</v>
      </c>
      <c r="AK134" s="162"/>
      <c r="AL134" s="125">
        <v>230000</v>
      </c>
      <c r="AM134" s="162"/>
      <c r="AN134" s="125">
        <v>230000</v>
      </c>
      <c r="AO134" s="162"/>
      <c r="AP134" s="125">
        <v>230000</v>
      </c>
      <c r="AQ134" s="127">
        <f>AL134</f>
        <v>230000</v>
      </c>
      <c r="AR134" s="128">
        <f>IF(AP134&gt;0,AP134/AL134*100,"Not Avail.")</f>
        <v>100</v>
      </c>
      <c r="AS134" s="127">
        <f>AN134</f>
        <v>230000</v>
      </c>
      <c r="AT134" s="128">
        <f>IF(AL134&gt;0,AP134/AN134*100,"Not Avail.")</f>
        <v>100</v>
      </c>
      <c r="AU134" s="129">
        <f>IF($Z134="","",$Z134/$AT134*100)</f>
        <v>405.95</v>
      </c>
      <c r="AV134" s="129" t="str">
        <f>IF($AD134="",IF($AE134="","",($AD134+$AE134)),(($AD134+$AE134)/$AT134*100))</f>
        <v/>
      </c>
      <c r="AW134" s="129">
        <f>IF(AU134="","",SUM(AU134:AV134))</f>
        <v>405.95</v>
      </c>
      <c r="AX134" s="130">
        <f>IF(AU134="","",AA134-AU134)</f>
        <v>-56</v>
      </c>
      <c r="AY134" s="130" t="str">
        <f>IF(AV134="","",(AF134+AG134)-AV134)</f>
        <v/>
      </c>
      <c r="AZ134" s="130">
        <f>IF(AI134&gt;0,AJ134-AW134,"New")</f>
        <v>-56</v>
      </c>
      <c r="BA134" s="131">
        <f>G134</f>
        <v>39204</v>
      </c>
      <c r="BB134" s="132">
        <f>IF($G134&gt;0,($G134/$AP134),IF($H134&gt;0,(((43560/($H134/12))*$I134)/$AP134),0))</f>
        <v>0.17045217391304349</v>
      </c>
      <c r="BC134" s="133">
        <f>$AA134/(1/$BB134)</f>
        <v>59.649738260869562</v>
      </c>
      <c r="BD134" s="134">
        <f>(($AF134+$AG134)/(1/$BB134))</f>
        <v>0</v>
      </c>
      <c r="BE134" s="134">
        <f>BC134+BD134</f>
        <v>59.649738260869562</v>
      </c>
      <c r="BF134" s="134" t="str">
        <f>IF(BE134=L134,"yes","no")</f>
        <v>yes</v>
      </c>
      <c r="BG134" s="135">
        <f>IF(AN134="","",IF($G134&gt;0,($G134/AN134),IF($H134&gt;0,((((43560/($H134/12))*$I134)/$AN134)),0)))</f>
        <v>0.17045217391304349</v>
      </c>
      <c r="BH134" s="135">
        <f>IF($Z134="","",$Z134/(1/$BG134))</f>
        <v>69.195059999999998</v>
      </c>
      <c r="BI134" s="134">
        <f>(($AD134+$AE134)/(1/$BG134))</f>
        <v>0</v>
      </c>
      <c r="BJ134" s="136">
        <f>SUM(BH134:BI134)</f>
        <v>69.195059999999998</v>
      </c>
      <c r="BK134" s="119" t="str">
        <f>IF(K134=BJ134,"yes","no")</f>
        <v>yes</v>
      </c>
      <c r="BL134" s="135">
        <f>IF(BH134="","",IF(BH134=0,"",BC134-BH134))</f>
        <v>-9.5453217391304364</v>
      </c>
      <c r="BM134" s="135" t="str">
        <f>IF(BI134="","",IF(BI134=0,"",BD134-BI134))</f>
        <v/>
      </c>
      <c r="BN134" s="137">
        <f>IF(BL134="","",BE134-BJ134)</f>
        <v>-9.5453217391304364</v>
      </c>
      <c r="BO134" s="137">
        <f>S134-BN134</f>
        <v>0</v>
      </c>
      <c r="BP134" s="138">
        <f>Q134*(BA134/1000)</f>
        <v>59.649738260869569</v>
      </c>
    </row>
    <row r="135" spans="1:68" s="119" customFormat="1" ht="18" customHeight="1" x14ac:dyDescent="0.15">
      <c r="C135" s="156"/>
      <c r="D135" s="218" t="s">
        <v>50</v>
      </c>
      <c r="E135" s="140" t="s">
        <v>94</v>
      </c>
      <c r="F135" s="141" t="s">
        <v>153</v>
      </c>
      <c r="G135" s="142">
        <f>IF($K$8&gt;0,$K$8,$L$8)</f>
        <v>39204</v>
      </c>
      <c r="H135" s="143">
        <f>$K$12</f>
        <v>40</v>
      </c>
      <c r="I135" s="144">
        <f>$L$12</f>
        <v>3</v>
      </c>
      <c r="J135" s="140" t="s">
        <v>94</v>
      </c>
      <c r="K135" s="145">
        <f>BJ135</f>
        <v>69.195059999999998</v>
      </c>
      <c r="L135" s="146">
        <f>BE135</f>
        <v>70.899581739130426</v>
      </c>
      <c r="M135" s="147">
        <f>BH135</f>
        <v>69.195059999999998</v>
      </c>
      <c r="N135" s="148">
        <f>BC135</f>
        <v>70.899581739130426</v>
      </c>
      <c r="O135" s="149">
        <f>IF(S135="New","New",(N135/M135)-1)</f>
        <v>2.4633575563492993E-2</v>
      </c>
      <c r="P135" s="150">
        <f>(AI135/AN135)*1000</f>
        <v>1.7649999999999999</v>
      </c>
      <c r="Q135" s="151">
        <f>(AJ135/AP135)*1000</f>
        <v>1.8084782608695651</v>
      </c>
      <c r="R135" s="152" t="str">
        <f>IF(S135="New","New",IF(AY135="","",(Q135/P135)-1))</f>
        <v/>
      </c>
      <c r="S135" s="153">
        <f>IF(K135="","New",IF(K135=0,"New",L135-K135))</f>
        <v>1.7045217391304277</v>
      </c>
      <c r="T135" s="154">
        <f>IF(S135="New","",S135/K135)</f>
        <v>2.4633575563492941E-2</v>
      </c>
      <c r="V135" s="157" t="s">
        <v>94</v>
      </c>
      <c r="W135" s="120" t="s">
        <v>4</v>
      </c>
      <c r="Y135" s="123">
        <v>405.95</v>
      </c>
      <c r="Z135" s="123">
        <v>405.95</v>
      </c>
      <c r="AA135" s="219">
        <v>415.95</v>
      </c>
      <c r="AB135" s="124"/>
      <c r="AC135" s="123"/>
      <c r="AD135" s="124"/>
      <c r="AE135" s="123"/>
      <c r="AF135" s="124"/>
      <c r="AG135" s="123"/>
      <c r="AH135" s="124">
        <f>Y135+(AB135+AC135)</f>
        <v>405.95</v>
      </c>
      <c r="AI135" s="124">
        <f>Z135+(AD135+AE135)</f>
        <v>405.95</v>
      </c>
      <c r="AJ135" s="124">
        <f>AA135+(AF135+AG135)</f>
        <v>415.95</v>
      </c>
      <c r="AK135" s="162"/>
      <c r="AL135" s="125">
        <v>230000</v>
      </c>
      <c r="AM135" s="162"/>
      <c r="AN135" s="125">
        <v>230000</v>
      </c>
      <c r="AO135" s="162"/>
      <c r="AP135" s="125">
        <v>230000</v>
      </c>
      <c r="AQ135" s="127">
        <f>AL135</f>
        <v>230000</v>
      </c>
      <c r="AR135" s="128">
        <f>IF(AP135&gt;0,AP135/AL135*100,"Not Avail.")</f>
        <v>100</v>
      </c>
      <c r="AS135" s="127">
        <f>AN135</f>
        <v>230000</v>
      </c>
      <c r="AT135" s="128">
        <f>IF(AL135&gt;0,AP135/AN135*100,"Not Avail.")</f>
        <v>100</v>
      </c>
      <c r="AU135" s="129">
        <f>IF($Z135="","",$Z135/$AT135*100)</f>
        <v>405.95</v>
      </c>
      <c r="AV135" s="129" t="str">
        <f>IF($AD135="",IF($AE135="","",($AD135+$AE135)),(($AD135+$AE135)/$AT135*100))</f>
        <v/>
      </c>
      <c r="AW135" s="129">
        <f>IF(AU135="","",SUM(AU135:AV135))</f>
        <v>405.95</v>
      </c>
      <c r="AX135" s="130">
        <f>IF(AU135="","",AA135-AU135)</f>
        <v>10</v>
      </c>
      <c r="AY135" s="130" t="str">
        <f>IF(AV135="","",(AF135+AG135)-AV135)</f>
        <v/>
      </c>
      <c r="AZ135" s="130">
        <f>IF(AI135&gt;0,AJ135-AW135,"New")</f>
        <v>10</v>
      </c>
      <c r="BA135" s="131">
        <f>G135</f>
        <v>39204</v>
      </c>
      <c r="BB135" s="132">
        <f>IF($G135&gt;0,($G135/$AP135),IF($H135&gt;0,(((43560/($H135/12))*$I135)/$AP135),0))</f>
        <v>0.17045217391304349</v>
      </c>
      <c r="BC135" s="133">
        <f>$AA135/(1/$BB135)</f>
        <v>70.899581739130426</v>
      </c>
      <c r="BD135" s="134">
        <f>(($AF135+$AG135)/(1/$BB135))</f>
        <v>0</v>
      </c>
      <c r="BE135" s="134">
        <f>BC135+BD135</f>
        <v>70.899581739130426</v>
      </c>
      <c r="BF135" s="134" t="str">
        <f>IF(BE135=L135,"yes","no")</f>
        <v>yes</v>
      </c>
      <c r="BG135" s="135">
        <f>IF(AN135="","",IF($G135&gt;0,($G135/AN135),IF($H135&gt;0,((((43560/($H135/12))*$I135)/$AN135)),0)))</f>
        <v>0.17045217391304349</v>
      </c>
      <c r="BH135" s="135">
        <f>IF($Z135="","",$Z135/(1/$BG135))</f>
        <v>69.195059999999998</v>
      </c>
      <c r="BI135" s="134">
        <f>(($AD135+$AE135)/(1/$BG135))</f>
        <v>0</v>
      </c>
      <c r="BJ135" s="136">
        <f>SUM(BH135:BI135)</f>
        <v>69.195059999999998</v>
      </c>
      <c r="BK135" s="119" t="str">
        <f>IF(K135=BJ135,"yes","no")</f>
        <v>yes</v>
      </c>
      <c r="BL135" s="135">
        <f>IF(BH135="","",IF(BH135=0,"",BC135-BH135))</f>
        <v>1.7045217391304277</v>
      </c>
      <c r="BM135" s="135" t="str">
        <f>IF(BI135="","",IF(BI135=0,"",BD135-BI135))</f>
        <v/>
      </c>
      <c r="BN135" s="137">
        <f>IF(BL135="","",BE135-BJ135)</f>
        <v>1.7045217391304277</v>
      </c>
      <c r="BO135" s="137">
        <f>S135-BN135</f>
        <v>0</v>
      </c>
      <c r="BP135" s="138">
        <f>Q135*(BA135/1000)</f>
        <v>70.899581739130426</v>
      </c>
    </row>
    <row r="136" spans="1:68" s="119" customFormat="1" ht="18" customHeight="1" x14ac:dyDescent="0.15">
      <c r="C136" s="156"/>
      <c r="D136" s="218" t="s">
        <v>50</v>
      </c>
      <c r="E136" s="140" t="s">
        <v>94</v>
      </c>
      <c r="F136" s="141" t="s">
        <v>213</v>
      </c>
      <c r="G136" s="142">
        <f>IF($K$8&gt;0,$K$8,$L$8)</f>
        <v>39204</v>
      </c>
      <c r="H136" s="143">
        <f>$K$12</f>
        <v>40</v>
      </c>
      <c r="I136" s="144">
        <f>$L$12</f>
        <v>3</v>
      </c>
      <c r="J136" s="140" t="s">
        <v>94</v>
      </c>
      <c r="K136" s="145">
        <f>BJ136</f>
        <v>47.036277391304345</v>
      </c>
      <c r="L136" s="146">
        <f>BE136</f>
        <v>70.899581739130426</v>
      </c>
      <c r="M136" s="147">
        <f>BH136</f>
        <v>47.036277391304345</v>
      </c>
      <c r="N136" s="148">
        <f>BC136</f>
        <v>70.899581739130426</v>
      </c>
      <c r="O136" s="149">
        <f>IF(S136="New","New",(N136/M136)-1)</f>
        <v>0.50733828592136243</v>
      </c>
      <c r="P136" s="150">
        <f>(AI136/AN136)*1000</f>
        <v>1.1997826086956522</v>
      </c>
      <c r="Q136" s="151">
        <f>(AJ136/AP136)*1000</f>
        <v>1.8084782608695651</v>
      </c>
      <c r="R136" s="152" t="str">
        <f>IF(S136="New","New",IF(AY136="","",(Q136/P136)-1))</f>
        <v/>
      </c>
      <c r="S136" s="153">
        <f>IF(K136="","New",IF(K136=0,"New",L136-K136))</f>
        <v>23.86330434782608</v>
      </c>
      <c r="T136" s="154">
        <f>IF(S136="New","",S136/K136)</f>
        <v>0.50733828592136243</v>
      </c>
      <c r="V136" s="157" t="s">
        <v>94</v>
      </c>
      <c r="W136" s="120" t="s">
        <v>4</v>
      </c>
      <c r="Y136" s="123">
        <v>299.95</v>
      </c>
      <c r="Z136" s="123">
        <v>275.95</v>
      </c>
      <c r="AA136" s="219">
        <v>415.95</v>
      </c>
      <c r="AB136" s="123"/>
      <c r="AC136" s="123"/>
      <c r="AD136" s="123"/>
      <c r="AE136" s="123"/>
      <c r="AF136" s="123"/>
      <c r="AG136" s="123"/>
      <c r="AH136" s="124">
        <f>Y136+(AB136+AC136)</f>
        <v>299.95</v>
      </c>
      <c r="AI136" s="124">
        <f>Z136+(AD136+AE136)</f>
        <v>275.95</v>
      </c>
      <c r="AJ136" s="124">
        <f>AA136+(AF136+AG136)</f>
        <v>415.95</v>
      </c>
      <c r="AK136" s="162"/>
      <c r="AL136" s="125">
        <v>230000</v>
      </c>
      <c r="AM136" s="162"/>
      <c r="AN136" s="125">
        <v>230000</v>
      </c>
      <c r="AO136" s="162"/>
      <c r="AP136" s="125">
        <v>230000</v>
      </c>
      <c r="AQ136" s="127">
        <f>AL136</f>
        <v>230000</v>
      </c>
      <c r="AR136" s="128">
        <f>IF(AP136&gt;0,AP136/AL136*100,"Not Avail.")</f>
        <v>100</v>
      </c>
      <c r="AS136" s="127">
        <f>AN136</f>
        <v>230000</v>
      </c>
      <c r="AT136" s="128">
        <f>IF(AL136&gt;0,AP136/AN136*100,"Not Avail.")</f>
        <v>100</v>
      </c>
      <c r="AU136" s="129">
        <f>IF($Z136="","",$Z136/$AT136*100)</f>
        <v>275.95</v>
      </c>
      <c r="AV136" s="129" t="str">
        <f>IF($AD136="",IF($AE136="","",($AD136+$AE136)),(($AD136+$AE136)/$AT136*100))</f>
        <v/>
      </c>
      <c r="AW136" s="129">
        <f>IF(AU136="","",SUM(AU136:AV136))</f>
        <v>275.95</v>
      </c>
      <c r="AX136" s="130">
        <f>IF(AU136="","",AA136-AU136)</f>
        <v>140</v>
      </c>
      <c r="AY136" s="130" t="str">
        <f>IF(AV136="","",(AF136+AG136)-AV136)</f>
        <v/>
      </c>
      <c r="AZ136" s="130">
        <f>IF(AI136&gt;0,AJ136-AW136,"New")</f>
        <v>140</v>
      </c>
      <c r="BA136" s="131">
        <f>G136</f>
        <v>39204</v>
      </c>
      <c r="BB136" s="132">
        <f>IF($G136&gt;0,($G136/$AP136),IF($H136&gt;0,(((43560/($H136/12))*$I136)/$AP136),0))</f>
        <v>0.17045217391304349</v>
      </c>
      <c r="BC136" s="133">
        <f>$AA136/(1/$BB136)</f>
        <v>70.899581739130426</v>
      </c>
      <c r="BD136" s="134">
        <f>(($AF136+$AG136)/(1/$BB136))</f>
        <v>0</v>
      </c>
      <c r="BE136" s="134">
        <f>BC136+BD136</f>
        <v>70.899581739130426</v>
      </c>
      <c r="BF136" s="134" t="str">
        <f>IF(BE136=L136,"yes","no")</f>
        <v>yes</v>
      </c>
      <c r="BG136" s="135">
        <f>IF(AN136="","",IF($G136&gt;0,($G136/AN136),IF($H136&gt;0,((((43560/($H136/12))*$I136)/$AN136)),0)))</f>
        <v>0.17045217391304349</v>
      </c>
      <c r="BH136" s="135">
        <f>IF($Z136="","",$Z136/(1/$BG136))</f>
        <v>47.036277391304345</v>
      </c>
      <c r="BI136" s="134">
        <f>(($AD136+$AE136)/(1/$BG136))</f>
        <v>0</v>
      </c>
      <c r="BJ136" s="136">
        <f>SUM(BH136:BI136)</f>
        <v>47.036277391304345</v>
      </c>
      <c r="BK136" s="119" t="str">
        <f>IF(K136=BJ136,"yes","no")</f>
        <v>yes</v>
      </c>
      <c r="BL136" s="135">
        <f>IF(BH136="","",IF(BH136=0,"",BC136-BH136))</f>
        <v>23.86330434782608</v>
      </c>
      <c r="BM136" s="135" t="str">
        <f>IF(BI136="","",IF(BI136=0,"",BD136-BI136))</f>
        <v/>
      </c>
      <c r="BN136" s="137">
        <f>IF(BL136="","",BE136-BJ136)</f>
        <v>23.86330434782608</v>
      </c>
      <c r="BO136" s="137">
        <f>S136-BN136</f>
        <v>0</v>
      </c>
      <c r="BP136" s="138">
        <f>Q136*(BA136/1000)</f>
        <v>70.899581739130426</v>
      </c>
    </row>
    <row r="137" spans="1:68" s="119" customFormat="1" ht="18" customHeight="1" x14ac:dyDescent="0.15">
      <c r="C137" s="156"/>
      <c r="D137" s="218" t="s">
        <v>50</v>
      </c>
      <c r="E137" s="140" t="s">
        <v>94</v>
      </c>
      <c r="F137" s="141" t="s">
        <v>188</v>
      </c>
      <c r="G137" s="142">
        <f>IF($K$8&gt;0,$K$8,$L$8)</f>
        <v>39204</v>
      </c>
      <c r="H137" s="143">
        <f>$K$12</f>
        <v>40</v>
      </c>
      <c r="I137" s="144">
        <f>$L$12</f>
        <v>3</v>
      </c>
      <c r="J137" s="140" t="s">
        <v>94</v>
      </c>
      <c r="K137" s="145">
        <f>BJ137</f>
        <v>69.876868695652163</v>
      </c>
      <c r="L137" s="146">
        <f>BE137</f>
        <v>70.899581739130426</v>
      </c>
      <c r="M137" s="147">
        <f>BH137</f>
        <v>69.876868695652163</v>
      </c>
      <c r="N137" s="148">
        <f>BC137</f>
        <v>70.899581739130426</v>
      </c>
      <c r="O137" s="149">
        <f>IF(S137="New","New",(N137/M137)-1)</f>
        <v>1.4635931211123276E-2</v>
      </c>
      <c r="P137" s="150">
        <f>(AI137/AN137)*1000</f>
        <v>1.7823913043478259</v>
      </c>
      <c r="Q137" s="151">
        <f>(AJ137/AP137)*1000</f>
        <v>1.8084782608695651</v>
      </c>
      <c r="R137" s="152" t="str">
        <f>IF(S137="New","New",IF(AY137="","",(Q137/P137)-1))</f>
        <v/>
      </c>
      <c r="S137" s="153">
        <f>IF(K137="","New",IF(K137=0,"New",L137-K137))</f>
        <v>1.0227130434782623</v>
      </c>
      <c r="T137" s="154">
        <f>IF(S137="New","",S137/K137)</f>
        <v>1.463593121112333E-2</v>
      </c>
      <c r="V137" s="157" t="s">
        <v>94</v>
      </c>
      <c r="W137" s="120" t="s">
        <v>4</v>
      </c>
      <c r="Y137" s="123"/>
      <c r="Z137" s="123">
        <v>409.95</v>
      </c>
      <c r="AA137" s="219">
        <v>415.95</v>
      </c>
      <c r="AB137" s="123"/>
      <c r="AC137" s="123"/>
      <c r="AD137" s="123"/>
      <c r="AE137" s="123"/>
      <c r="AF137" s="123"/>
      <c r="AG137" s="123"/>
      <c r="AH137" s="124">
        <f>Y137+(AB137+AC137)</f>
        <v>0</v>
      </c>
      <c r="AI137" s="124">
        <f>Z137+(AD137+AE137)</f>
        <v>409.95</v>
      </c>
      <c r="AJ137" s="124">
        <f>AA137+(AF137+AG137)</f>
        <v>415.95</v>
      </c>
      <c r="AK137" s="162"/>
      <c r="AL137" s="125">
        <v>230000</v>
      </c>
      <c r="AM137" s="162"/>
      <c r="AN137" s="125">
        <v>230000</v>
      </c>
      <c r="AO137" s="162"/>
      <c r="AP137" s="125">
        <v>230000</v>
      </c>
      <c r="AQ137" s="127">
        <f>AL137</f>
        <v>230000</v>
      </c>
      <c r="AR137" s="128">
        <f>IF(AP137&gt;0,AP137/AL137*100,"Not Avail.")</f>
        <v>100</v>
      </c>
      <c r="AS137" s="127">
        <f>AN137</f>
        <v>230000</v>
      </c>
      <c r="AT137" s="128">
        <f>IF(AL137&gt;0,AP137/AN137*100,"Not Avail.")</f>
        <v>100</v>
      </c>
      <c r="AU137" s="129">
        <f>IF($Z137="","",$Z137/$AT137*100)</f>
        <v>409.95</v>
      </c>
      <c r="AV137" s="129" t="str">
        <f>IF($AD137="",IF($AE137="","",($AD137+$AE137)),(($AD137+$AE137)/$AT137*100))</f>
        <v/>
      </c>
      <c r="AW137" s="129">
        <f>IF(AU137="","",SUM(AU137:AV137))</f>
        <v>409.95</v>
      </c>
      <c r="AX137" s="130">
        <f>IF(AU137="","",AA137-AU137)</f>
        <v>6</v>
      </c>
      <c r="AY137" s="130" t="str">
        <f>IF(AV137="","",(AF137+AG137)-AV137)</f>
        <v/>
      </c>
      <c r="AZ137" s="130">
        <f>IF(AI137&gt;0,AJ137-AW137,"New")</f>
        <v>6</v>
      </c>
      <c r="BA137" s="131">
        <f>G137</f>
        <v>39204</v>
      </c>
      <c r="BB137" s="132">
        <f>IF($G137&gt;0,($G137/$AP137),IF($H137&gt;0,(((43560/($H137/12))*$I137)/$AP137),0))</f>
        <v>0.17045217391304349</v>
      </c>
      <c r="BC137" s="133">
        <f>$AA137/(1/$BB137)</f>
        <v>70.899581739130426</v>
      </c>
      <c r="BD137" s="134">
        <f>(($AF137+$AG137)/(1/$BB137))</f>
        <v>0</v>
      </c>
      <c r="BE137" s="134">
        <f>BC137+BD137</f>
        <v>70.899581739130426</v>
      </c>
      <c r="BF137" s="134" t="str">
        <f>IF(BE137=L137,"yes","no")</f>
        <v>yes</v>
      </c>
      <c r="BG137" s="135">
        <f>IF(AN137="","",IF($G137&gt;0,($G137/AN137),IF($H137&gt;0,((((43560/($H137/12))*$I137)/$AN137)),0)))</f>
        <v>0.17045217391304349</v>
      </c>
      <c r="BH137" s="135">
        <f>IF($Z137="","",$Z137/(1/$BG137))</f>
        <v>69.876868695652163</v>
      </c>
      <c r="BI137" s="134">
        <f>(($AD137+$AE137)/(1/$BG137))</f>
        <v>0</v>
      </c>
      <c r="BJ137" s="136">
        <f>SUM(BH137:BI137)</f>
        <v>69.876868695652163</v>
      </c>
      <c r="BK137" s="119" t="str">
        <f>IF(K137=BJ137,"yes","no")</f>
        <v>yes</v>
      </c>
      <c r="BL137" s="135">
        <f>IF(BH137="","",IF(BH137=0,"",BC137-BH137))</f>
        <v>1.0227130434782623</v>
      </c>
      <c r="BM137" s="135" t="str">
        <f>IF(BI137="","",IF(BI137=0,"",BD137-BI137))</f>
        <v/>
      </c>
      <c r="BN137" s="137">
        <f>IF(BL137="","",BE137-BJ137)</f>
        <v>1.0227130434782623</v>
      </c>
      <c r="BO137" s="137">
        <f>S137-BN137</f>
        <v>0</v>
      </c>
      <c r="BP137" s="138">
        <f>Q137*(BA137/1000)</f>
        <v>70.899581739130426</v>
      </c>
    </row>
    <row r="138" spans="1:68" s="119" customFormat="1" ht="18" customHeight="1" x14ac:dyDescent="0.15">
      <c r="C138" s="156"/>
      <c r="D138" s="218" t="s">
        <v>50</v>
      </c>
      <c r="E138" s="140" t="s">
        <v>23</v>
      </c>
      <c r="F138" s="141" t="s">
        <v>86</v>
      </c>
      <c r="G138" s="142">
        <f>IF($K$8&gt;0,$K$8,$L$8)</f>
        <v>39204</v>
      </c>
      <c r="H138" s="143">
        <f>$K$12</f>
        <v>40</v>
      </c>
      <c r="I138" s="144">
        <f>$L$12</f>
        <v>3</v>
      </c>
      <c r="J138" s="140" t="s">
        <v>23</v>
      </c>
      <c r="K138" s="145">
        <f>BJ138</f>
        <v>51.127129565217388</v>
      </c>
      <c r="L138" s="146">
        <f>BE138</f>
        <v>51.127129565217388</v>
      </c>
      <c r="M138" s="147">
        <f>BH138</f>
        <v>51.127129565217388</v>
      </c>
      <c r="N138" s="148">
        <f>BC138</f>
        <v>51.127129565217388</v>
      </c>
      <c r="O138" s="149">
        <f>IF(S138="New","New",(N138/M138)-1)</f>
        <v>0</v>
      </c>
      <c r="P138" s="150">
        <f>(AI138/AN138)*1000</f>
        <v>1.3041304347826086</v>
      </c>
      <c r="Q138" s="151">
        <f>(AJ138/AP138)*1000</f>
        <v>1.3041304347826086</v>
      </c>
      <c r="R138" s="152" t="str">
        <f>IF(S138="New","New",IF(AY138="","",(Q138/P138)-1))</f>
        <v/>
      </c>
      <c r="S138" s="153">
        <f>IF(K138="","New",IF(K138=0,"New",L138-K138))</f>
        <v>0</v>
      </c>
      <c r="T138" s="154">
        <f>IF(S138="New","",S138/K138)</f>
        <v>0</v>
      </c>
      <c r="V138" s="157" t="s">
        <v>23</v>
      </c>
      <c r="W138" s="120" t="s">
        <v>4</v>
      </c>
      <c r="Y138" s="123">
        <v>309.95</v>
      </c>
      <c r="Z138" s="123">
        <v>299.95</v>
      </c>
      <c r="AA138" s="219">
        <v>299.95</v>
      </c>
      <c r="AB138" s="123"/>
      <c r="AC138" s="123"/>
      <c r="AD138" s="123"/>
      <c r="AE138" s="123"/>
      <c r="AF138" s="123"/>
      <c r="AG138" s="123"/>
      <c r="AH138" s="124">
        <f>Y138+(AB138+AC138)</f>
        <v>309.95</v>
      </c>
      <c r="AI138" s="124">
        <f>Z138+(AD138+AE138)</f>
        <v>299.95</v>
      </c>
      <c r="AJ138" s="124">
        <f>AA138+(AF138+AG138)</f>
        <v>299.95</v>
      </c>
      <c r="AK138" s="162"/>
      <c r="AL138" s="125">
        <v>230000</v>
      </c>
      <c r="AM138" s="162"/>
      <c r="AN138" s="125">
        <v>230000</v>
      </c>
      <c r="AO138" s="162"/>
      <c r="AP138" s="125">
        <v>230000</v>
      </c>
      <c r="AQ138" s="127">
        <f>AL138</f>
        <v>230000</v>
      </c>
      <c r="AR138" s="128">
        <f>IF(AP138&gt;0,AP138/AL138*100,"Not Avail.")</f>
        <v>100</v>
      </c>
      <c r="AS138" s="127">
        <f>AN138</f>
        <v>230000</v>
      </c>
      <c r="AT138" s="128">
        <f>IF(AL138&gt;0,AP138/AN138*100,"Not Avail.")</f>
        <v>100</v>
      </c>
      <c r="AU138" s="129">
        <f>IF($Z138="","",$Z138/$AT138*100)</f>
        <v>299.95</v>
      </c>
      <c r="AV138" s="129" t="str">
        <f>IF($AD138="",IF($AE138="","",($AD138+$AE138)),(($AD138+$AE138)/$AT138*100))</f>
        <v/>
      </c>
      <c r="AW138" s="129">
        <f>IF(AU138="","",SUM(AU138:AV138))</f>
        <v>299.95</v>
      </c>
      <c r="AX138" s="130">
        <f>IF(AU138="","",AA138-AU138)</f>
        <v>0</v>
      </c>
      <c r="AY138" s="130" t="str">
        <f>IF(AV138="","",(AF138+AG138)-AV138)</f>
        <v/>
      </c>
      <c r="AZ138" s="130">
        <f>IF(AI138&gt;0,AJ138-AW138,"New")</f>
        <v>0</v>
      </c>
      <c r="BA138" s="131">
        <f>G138</f>
        <v>39204</v>
      </c>
      <c r="BB138" s="132">
        <f>IF($G138&gt;0,($G138/$AP138),IF($H138&gt;0,(((43560/($H138/12))*$I138)/$AP138),0))</f>
        <v>0.17045217391304349</v>
      </c>
      <c r="BC138" s="133">
        <f>$AA138/(1/$BB138)</f>
        <v>51.127129565217388</v>
      </c>
      <c r="BD138" s="134">
        <f>(($AF138+$AG138)/(1/$BB138))</f>
        <v>0</v>
      </c>
      <c r="BE138" s="134">
        <f>BC138+BD138</f>
        <v>51.127129565217388</v>
      </c>
      <c r="BF138" s="134" t="str">
        <f>IF(BE138=L138,"yes","no")</f>
        <v>yes</v>
      </c>
      <c r="BG138" s="135">
        <f>IF(AN138="","",IF($G138&gt;0,($G138/AN138),IF($H138&gt;0,((((43560/($H138/12))*$I138)/$AN138)),0)))</f>
        <v>0.17045217391304349</v>
      </c>
      <c r="BH138" s="135">
        <f>IF($Z138="","",$Z138/(1/$BG138))</f>
        <v>51.127129565217388</v>
      </c>
      <c r="BI138" s="134">
        <f>(($AD138+$AE138)/(1/$BG138))</f>
        <v>0</v>
      </c>
      <c r="BJ138" s="136">
        <f>SUM(BH138:BI138)</f>
        <v>51.127129565217388</v>
      </c>
      <c r="BK138" s="119" t="str">
        <f>IF(K138=BJ138,"yes","no")</f>
        <v>yes</v>
      </c>
      <c r="BL138" s="135">
        <f>IF(BH138="","",IF(BH138=0,"",BC138-BH138))</f>
        <v>0</v>
      </c>
      <c r="BM138" s="135" t="str">
        <f>IF(BI138="","",IF(BI138=0,"",BD138-BI138))</f>
        <v/>
      </c>
      <c r="BN138" s="137">
        <f>IF(BL138="","",BE138-BJ138)</f>
        <v>0</v>
      </c>
      <c r="BO138" s="137">
        <f>S138-BN138</f>
        <v>0</v>
      </c>
      <c r="BP138" s="138">
        <f>Q138*(BA138/1000)</f>
        <v>51.127129565217388</v>
      </c>
    </row>
    <row r="139" spans="1:68" s="119" customFormat="1" ht="18" customHeight="1" x14ac:dyDescent="0.15">
      <c r="C139" s="156"/>
      <c r="D139" s="218" t="s">
        <v>50</v>
      </c>
      <c r="E139" s="140" t="s">
        <v>94</v>
      </c>
      <c r="F139" s="141" t="s">
        <v>108</v>
      </c>
      <c r="G139" s="142">
        <f>IF($K$8&gt;0,$K$8,$L$8)</f>
        <v>39204</v>
      </c>
      <c r="H139" s="143">
        <f>$K$12</f>
        <v>40</v>
      </c>
      <c r="I139" s="144">
        <f>$L$12</f>
        <v>3</v>
      </c>
      <c r="J139" s="140" t="s">
        <v>94</v>
      </c>
      <c r="K139" s="145">
        <f>BJ139</f>
        <v>52.831651304347822</v>
      </c>
      <c r="L139" s="146">
        <f>BE139</f>
        <v>53.854364347826085</v>
      </c>
      <c r="M139" s="147">
        <f>BH139</f>
        <v>52.831651304347822</v>
      </c>
      <c r="N139" s="148">
        <f>BC139</f>
        <v>53.854364347826085</v>
      </c>
      <c r="O139" s="149">
        <f>IF(S139="New","New",(N139/M139)-1)</f>
        <v>1.9357960961445375E-2</v>
      </c>
      <c r="P139" s="150">
        <f>(AI139/AN139)*1000</f>
        <v>1.3476086956521738</v>
      </c>
      <c r="Q139" s="151">
        <f>(AJ139/AP139)*1000</f>
        <v>1.373695652173913</v>
      </c>
      <c r="R139" s="152" t="str">
        <f>IF(S139="New","New",IF(AY139="","",(Q139/P139)-1))</f>
        <v/>
      </c>
      <c r="S139" s="153">
        <f>IF(K139="","New",IF(K139=0,"New",L139-K139))</f>
        <v>1.0227130434782623</v>
      </c>
      <c r="T139" s="154">
        <f>IF(S139="New","",S139/K139)</f>
        <v>1.9357960961445424E-2</v>
      </c>
      <c r="V139" s="157" t="s">
        <v>94</v>
      </c>
      <c r="W139" s="120" t="s">
        <v>4</v>
      </c>
      <c r="Y139" s="123">
        <v>399.95</v>
      </c>
      <c r="Z139" s="123">
        <v>309.95</v>
      </c>
      <c r="AA139" s="219">
        <v>315.95</v>
      </c>
      <c r="AB139" s="123"/>
      <c r="AC139" s="123"/>
      <c r="AD139" s="123"/>
      <c r="AE139" s="123"/>
      <c r="AF139" s="123"/>
      <c r="AG139" s="123"/>
      <c r="AH139" s="124">
        <f>Y139+(AB139+AC139)</f>
        <v>399.95</v>
      </c>
      <c r="AI139" s="124">
        <f>Z139+(AD139+AE139)</f>
        <v>309.95</v>
      </c>
      <c r="AJ139" s="124">
        <f>AA139+(AF139+AG139)</f>
        <v>315.95</v>
      </c>
      <c r="AK139" s="162"/>
      <c r="AL139" s="125">
        <v>230000</v>
      </c>
      <c r="AM139" s="162"/>
      <c r="AN139" s="125">
        <v>230000</v>
      </c>
      <c r="AO139" s="162"/>
      <c r="AP139" s="125">
        <v>230000</v>
      </c>
      <c r="AQ139" s="127">
        <f>AL139</f>
        <v>230000</v>
      </c>
      <c r="AR139" s="128">
        <f>IF(AP139&gt;0,AP139/AL139*100,"Not Avail.")</f>
        <v>100</v>
      </c>
      <c r="AS139" s="127">
        <f>AN139</f>
        <v>230000</v>
      </c>
      <c r="AT139" s="128">
        <f>IF(AL139&gt;0,AP139/AN139*100,"Not Avail.")</f>
        <v>100</v>
      </c>
      <c r="AU139" s="129">
        <f>IF($Z139="","",$Z139/$AT139*100)</f>
        <v>309.95</v>
      </c>
      <c r="AV139" s="129" t="str">
        <f>IF($AD139="",IF($AE139="","",($AD139+$AE139)),(($AD139+$AE139)/$AT139*100))</f>
        <v/>
      </c>
      <c r="AW139" s="129">
        <f>IF(AU139="","",SUM(AU139:AV139))</f>
        <v>309.95</v>
      </c>
      <c r="AX139" s="130">
        <f>IF(AU139="","",AA139-AU139)</f>
        <v>6</v>
      </c>
      <c r="AY139" s="130" t="str">
        <f>IF(AV139="","",(AF139+AG139)-AV139)</f>
        <v/>
      </c>
      <c r="AZ139" s="130">
        <f>IF(AI139&gt;0,AJ139-AW139,"New")</f>
        <v>6</v>
      </c>
      <c r="BA139" s="131">
        <f>G139</f>
        <v>39204</v>
      </c>
      <c r="BB139" s="132">
        <f>IF($G139&gt;0,($G139/$AP139),IF($H139&gt;0,(((43560/($H139/12))*$I139)/$AP139),0))</f>
        <v>0.17045217391304349</v>
      </c>
      <c r="BC139" s="133">
        <f>$AA139/(1/$BB139)</f>
        <v>53.854364347826085</v>
      </c>
      <c r="BD139" s="134">
        <f>(($AF139+$AG139)/(1/$BB139))</f>
        <v>0</v>
      </c>
      <c r="BE139" s="134">
        <f>BC139+BD139</f>
        <v>53.854364347826085</v>
      </c>
      <c r="BF139" s="134" t="str">
        <f>IF(BE139=L139,"yes","no")</f>
        <v>yes</v>
      </c>
      <c r="BG139" s="135">
        <f>IF(AN139="","",IF($G139&gt;0,($G139/AN139),IF($H139&gt;0,((((43560/($H139/12))*$I139)/$AN139)),0)))</f>
        <v>0.17045217391304349</v>
      </c>
      <c r="BH139" s="135">
        <f>IF($Z139="","",$Z139/(1/$BG139))</f>
        <v>52.831651304347822</v>
      </c>
      <c r="BI139" s="134">
        <f>(($AD139+$AE139)/(1/$BG139))</f>
        <v>0</v>
      </c>
      <c r="BJ139" s="136">
        <f>SUM(BH139:BI139)</f>
        <v>52.831651304347822</v>
      </c>
      <c r="BK139" s="119" t="str">
        <f>IF(K139=BJ139,"yes","no")</f>
        <v>yes</v>
      </c>
      <c r="BL139" s="135">
        <f>IF(BH139="","",IF(BH139=0,"",BC139-BH139))</f>
        <v>1.0227130434782623</v>
      </c>
      <c r="BM139" s="135" t="str">
        <f>IF(BI139="","",IF(BI139=0,"",BD139-BI139))</f>
        <v/>
      </c>
      <c r="BN139" s="137">
        <f>IF(BL139="","",BE139-BJ139)</f>
        <v>1.0227130434782623</v>
      </c>
      <c r="BO139" s="137">
        <f>S139-BN139</f>
        <v>0</v>
      </c>
      <c r="BP139" s="138">
        <f>Q139*(BA139/1000)</f>
        <v>53.854364347826085</v>
      </c>
    </row>
    <row r="140" spans="1:68" s="119" customFormat="1" ht="18" customHeight="1" x14ac:dyDescent="0.15">
      <c r="C140" s="156"/>
      <c r="D140" s="218" t="s">
        <v>50</v>
      </c>
      <c r="E140" s="140" t="s">
        <v>94</v>
      </c>
      <c r="F140" s="141" t="s">
        <v>95</v>
      </c>
      <c r="G140" s="142">
        <f>IF($K$8&gt;0,$K$8,$L$8)</f>
        <v>39204</v>
      </c>
      <c r="H140" s="143">
        <f>$K$12</f>
        <v>40</v>
      </c>
      <c r="I140" s="144">
        <f>$L$12</f>
        <v>3</v>
      </c>
      <c r="J140" s="140" t="s">
        <v>94</v>
      </c>
      <c r="K140" s="145">
        <f>BJ140</f>
        <v>58.967929565217389</v>
      </c>
      <c r="L140" s="146">
        <f>BE140</f>
        <v>53.854364347826085</v>
      </c>
      <c r="M140" s="147">
        <f>BH140</f>
        <v>58.967929565217389</v>
      </c>
      <c r="N140" s="148">
        <f>BC140</f>
        <v>53.854364347826085</v>
      </c>
      <c r="O140" s="149">
        <f>IF(S140="New","New",(N140/M140)-1)</f>
        <v>-8.6717733776557337E-2</v>
      </c>
      <c r="P140" s="150">
        <f>(AI140/AN140)*1000</f>
        <v>1.5041304347826085</v>
      </c>
      <c r="Q140" s="151">
        <f>(AJ140/AP140)*1000</f>
        <v>1.373695652173913</v>
      </c>
      <c r="R140" s="152" t="str">
        <f>IF(S140="New","New",IF(AY140="","",(Q140/P140)-1))</f>
        <v/>
      </c>
      <c r="S140" s="153">
        <f>IF(K140="","New",IF(K140=0,"New",L140-K140))</f>
        <v>-5.1135652173913044</v>
      </c>
      <c r="T140" s="154">
        <f>IF(S140="New","",S140/K140)</f>
        <v>-8.671773377655731E-2</v>
      </c>
      <c r="V140" s="157" t="s">
        <v>94</v>
      </c>
      <c r="W140" s="120" t="s">
        <v>4</v>
      </c>
      <c r="Y140" s="123">
        <v>369.95</v>
      </c>
      <c r="Z140" s="123">
        <v>345.95</v>
      </c>
      <c r="AA140" s="219">
        <v>315.95</v>
      </c>
      <c r="AB140" s="123"/>
      <c r="AC140" s="123"/>
      <c r="AD140" s="123"/>
      <c r="AE140" s="123"/>
      <c r="AF140" s="123"/>
      <c r="AG140" s="123"/>
      <c r="AH140" s="124">
        <f>Y140+(AB140+AC140)</f>
        <v>369.95</v>
      </c>
      <c r="AI140" s="124">
        <f>Z140+(AD140+AE140)</f>
        <v>345.95</v>
      </c>
      <c r="AJ140" s="124">
        <f>AA140+(AF140+AG140)</f>
        <v>315.95</v>
      </c>
      <c r="AK140" s="162"/>
      <c r="AL140" s="125">
        <v>230000</v>
      </c>
      <c r="AM140" s="162"/>
      <c r="AN140" s="125">
        <v>230000</v>
      </c>
      <c r="AO140" s="162"/>
      <c r="AP140" s="125">
        <v>230000</v>
      </c>
      <c r="AQ140" s="127">
        <f>AL140</f>
        <v>230000</v>
      </c>
      <c r="AR140" s="128">
        <f>IF(AP140&gt;0,AP140/AL140*100,"Not Avail.")</f>
        <v>100</v>
      </c>
      <c r="AS140" s="127">
        <f>AN140</f>
        <v>230000</v>
      </c>
      <c r="AT140" s="128">
        <f>IF(AL140&gt;0,AP140/AN140*100,"Not Avail.")</f>
        <v>100</v>
      </c>
      <c r="AU140" s="129">
        <f>IF($Z140="","",$Z140/$AT140*100)</f>
        <v>345.95</v>
      </c>
      <c r="AV140" s="129" t="str">
        <f>IF($AD140="",IF($AE140="","",($AD140+$AE140)),(($AD140+$AE140)/$AT140*100))</f>
        <v/>
      </c>
      <c r="AW140" s="129">
        <f>IF(AU140="","",SUM(AU140:AV140))</f>
        <v>345.95</v>
      </c>
      <c r="AX140" s="130">
        <f>IF(AU140="","",AA140-AU140)</f>
        <v>-30</v>
      </c>
      <c r="AY140" s="130" t="str">
        <f>IF(AV140="","",(AF140+AG140)-AV140)</f>
        <v/>
      </c>
      <c r="AZ140" s="130">
        <f>IF(AI140&gt;0,AJ140-AW140,"New")</f>
        <v>-30</v>
      </c>
      <c r="BA140" s="131">
        <f>G140</f>
        <v>39204</v>
      </c>
      <c r="BB140" s="132">
        <f>IF($G140&gt;0,($G140/$AP140),IF($H140&gt;0,(((43560/($H140/12))*$I140)/$AP140),0))</f>
        <v>0.17045217391304349</v>
      </c>
      <c r="BC140" s="133">
        <f>$AA140/(1/$BB140)</f>
        <v>53.854364347826085</v>
      </c>
      <c r="BD140" s="134">
        <f>(($AF140+$AG140)/(1/$BB140))</f>
        <v>0</v>
      </c>
      <c r="BE140" s="134">
        <f>BC140+BD140</f>
        <v>53.854364347826085</v>
      </c>
      <c r="BF140" s="134" t="str">
        <f>IF(BE140=L140,"yes","no")</f>
        <v>yes</v>
      </c>
      <c r="BG140" s="135">
        <f>IF(AN140="","",IF($G140&gt;0,($G140/AN140),IF($H140&gt;0,((((43560/($H140/12))*$I140)/$AN140)),0)))</f>
        <v>0.17045217391304349</v>
      </c>
      <c r="BH140" s="135">
        <f>IF($Z140="","",$Z140/(1/$BG140))</f>
        <v>58.967929565217389</v>
      </c>
      <c r="BI140" s="134">
        <f>(($AD140+$AE140)/(1/$BG140))</f>
        <v>0</v>
      </c>
      <c r="BJ140" s="136">
        <f>SUM(BH140:BI140)</f>
        <v>58.967929565217389</v>
      </c>
      <c r="BK140" s="119" t="str">
        <f>IF(K140=BJ140,"yes","no")</f>
        <v>yes</v>
      </c>
      <c r="BL140" s="135">
        <f>IF(BH140="","",IF(BH140=0,"",BC140-BH140))</f>
        <v>-5.1135652173913044</v>
      </c>
      <c r="BM140" s="135" t="str">
        <f>IF(BI140="","",IF(BI140=0,"",BD140-BI140))</f>
        <v/>
      </c>
      <c r="BN140" s="137">
        <f>IF(BL140="","",BE140-BJ140)</f>
        <v>-5.1135652173913044</v>
      </c>
      <c r="BO140" s="137">
        <f>S140-BN140</f>
        <v>0</v>
      </c>
      <c r="BP140" s="138">
        <f>Q140*(BA140/1000)</f>
        <v>53.854364347826085</v>
      </c>
    </row>
    <row r="141" spans="1:68" s="119" customFormat="1" ht="18" customHeight="1" x14ac:dyDescent="0.15">
      <c r="C141" s="156"/>
      <c r="D141" s="218" t="s">
        <v>50</v>
      </c>
      <c r="E141" s="140" t="s">
        <v>94</v>
      </c>
      <c r="F141" s="141" t="s">
        <v>212</v>
      </c>
      <c r="G141" s="142">
        <f>IF($K$8&gt;0,$K$8,$L$8)</f>
        <v>39204</v>
      </c>
      <c r="H141" s="143">
        <f>$K$12</f>
        <v>40</v>
      </c>
      <c r="I141" s="144">
        <f>$L$12</f>
        <v>3</v>
      </c>
      <c r="J141" s="140" t="s">
        <v>94</v>
      </c>
      <c r="K141" s="145">
        <f>BJ141</f>
        <v>0</v>
      </c>
      <c r="L141" s="146">
        <f>BE141</f>
        <v>69.876868695652163</v>
      </c>
      <c r="M141" s="147" t="str">
        <f>BH141</f>
        <v/>
      </c>
      <c r="N141" s="148">
        <f>BC141</f>
        <v>69.876868695652163</v>
      </c>
      <c r="O141" s="149" t="str">
        <f>IF(S141="New","New",(N141/M141)-1)</f>
        <v>New</v>
      </c>
      <c r="P141" s="150">
        <f>(AI141/AN141)*1000</f>
        <v>0</v>
      </c>
      <c r="Q141" s="151">
        <f>(AJ141/AP141)*1000</f>
        <v>1.7823913043478259</v>
      </c>
      <c r="R141" s="152" t="str">
        <f>IF(S141="New","New",IF(AY141="","",(Q141/P141)-1))</f>
        <v>New</v>
      </c>
      <c r="S141" s="153" t="str">
        <f>IF(K141="","New",IF(K141=0,"New",L141-K141))</f>
        <v>New</v>
      </c>
      <c r="T141" s="154" t="str">
        <f>IF(S141="New","",S141/K141)</f>
        <v/>
      </c>
      <c r="V141" s="157" t="s">
        <v>94</v>
      </c>
      <c r="W141" s="120" t="s">
        <v>4</v>
      </c>
      <c r="Y141" s="123"/>
      <c r="Z141" s="123"/>
      <c r="AA141" s="219">
        <v>409.95</v>
      </c>
      <c r="AB141" s="123"/>
      <c r="AC141" s="123"/>
      <c r="AD141" s="123"/>
      <c r="AE141" s="123"/>
      <c r="AF141" s="123"/>
      <c r="AG141" s="123"/>
      <c r="AH141" s="124">
        <f>Y141+(AB141+AC141)</f>
        <v>0</v>
      </c>
      <c r="AI141" s="124">
        <f>Z141+(AD141+AE141)</f>
        <v>0</v>
      </c>
      <c r="AJ141" s="124">
        <f>AA141+(AF141+AG141)</f>
        <v>409.95</v>
      </c>
      <c r="AK141" s="162"/>
      <c r="AL141" s="125">
        <v>230000</v>
      </c>
      <c r="AM141" s="162"/>
      <c r="AN141" s="125">
        <v>230000</v>
      </c>
      <c r="AO141" s="162"/>
      <c r="AP141" s="125">
        <v>230000</v>
      </c>
      <c r="AQ141" s="127">
        <f>AL141</f>
        <v>230000</v>
      </c>
      <c r="AR141" s="128">
        <f>IF(AP141&gt;0,AP141/AL141*100,"Not Avail.")</f>
        <v>100</v>
      </c>
      <c r="AS141" s="127">
        <f>AN141</f>
        <v>230000</v>
      </c>
      <c r="AT141" s="128">
        <f>IF(AL141&gt;0,AP141/AN141*100,"Not Avail.")</f>
        <v>100</v>
      </c>
      <c r="AU141" s="129" t="str">
        <f>IF($Z141="","",$Z141/$AT141*100)</f>
        <v/>
      </c>
      <c r="AV141" s="129" t="str">
        <f>IF($AD141="",IF($AE141="","",($AD141+$AE141)),(($AD141+$AE141)/$AT141*100))</f>
        <v/>
      </c>
      <c r="AW141" s="129" t="str">
        <f>IF(AU141="","",SUM(AU141:AV141))</f>
        <v/>
      </c>
      <c r="AX141" s="130" t="str">
        <f>IF(AU141="","",AA141-AU141)</f>
        <v/>
      </c>
      <c r="AY141" s="130" t="str">
        <f>IF(AV141="","",(AF141+AG141)-AV141)</f>
        <v/>
      </c>
      <c r="AZ141" s="130" t="str">
        <f>IF(AI141&gt;0,AJ141-AW141,"New")</f>
        <v>New</v>
      </c>
      <c r="BA141" s="131">
        <f>G141</f>
        <v>39204</v>
      </c>
      <c r="BB141" s="132">
        <f>IF($G141&gt;0,($G141/$AP141),IF($H141&gt;0,(((43560/($H141/12))*$I141)/$AP141),0))</f>
        <v>0.17045217391304349</v>
      </c>
      <c r="BC141" s="133">
        <f>$AA141/(1/$BB141)</f>
        <v>69.876868695652163</v>
      </c>
      <c r="BD141" s="134">
        <f>(($AF141+$AG141)/(1/$BB141))</f>
        <v>0</v>
      </c>
      <c r="BE141" s="134">
        <f>BC141+BD141</f>
        <v>69.876868695652163</v>
      </c>
      <c r="BF141" s="134" t="str">
        <f>IF(BE141=L141,"yes","no")</f>
        <v>yes</v>
      </c>
      <c r="BG141" s="135">
        <f>IF(AN141="","",IF($G141&gt;0,($G141/AN141),IF($H141&gt;0,((((43560/($H141/12))*$I141)/$AN141)),0)))</f>
        <v>0.17045217391304349</v>
      </c>
      <c r="BH141" s="135" t="str">
        <f>IF($Z141="","",$Z141/(1/$BG141))</f>
        <v/>
      </c>
      <c r="BI141" s="134">
        <f>(($AD141+$AE141)/(1/$BG141))</f>
        <v>0</v>
      </c>
      <c r="BJ141" s="136">
        <f>SUM(BH141:BI141)</f>
        <v>0</v>
      </c>
      <c r="BK141" s="119" t="str">
        <f>IF(K141=BJ141,"yes","no")</f>
        <v>yes</v>
      </c>
      <c r="BL141" s="135" t="str">
        <f>IF(BH141="","",IF(BH141=0,"",BC141-BH141))</f>
        <v/>
      </c>
      <c r="BM141" s="135" t="str">
        <f>IF(BI141="","",IF(BI141=0,"",BD141-BI141))</f>
        <v/>
      </c>
      <c r="BN141" s="137" t="str">
        <f>IF(BL141="","",BE141-BJ141)</f>
        <v/>
      </c>
      <c r="BO141" s="137" t="e">
        <f>S141-BN141</f>
        <v>#VALUE!</v>
      </c>
      <c r="BP141" s="138">
        <f>Q141*(BA141/1000)</f>
        <v>69.876868695652163</v>
      </c>
    </row>
    <row r="142" spans="1:68" s="119" customFormat="1" ht="18" customHeight="1" x14ac:dyDescent="0.15">
      <c r="C142" s="156"/>
      <c r="D142" s="218" t="s">
        <v>50</v>
      </c>
      <c r="E142" s="140" t="s">
        <v>94</v>
      </c>
      <c r="F142" s="141" t="s">
        <v>154</v>
      </c>
      <c r="G142" s="142">
        <f>IF($K$8&gt;0,$K$8,$L$8)</f>
        <v>39204</v>
      </c>
      <c r="H142" s="143">
        <f>$K$12</f>
        <v>40</v>
      </c>
      <c r="I142" s="144">
        <f>$L$12</f>
        <v>3</v>
      </c>
      <c r="J142" s="140" t="s">
        <v>94</v>
      </c>
      <c r="K142" s="145">
        <f>BJ142</f>
        <v>69.195059999999998</v>
      </c>
      <c r="L142" s="146">
        <f>BE142</f>
        <v>51.127129565217388</v>
      </c>
      <c r="M142" s="147">
        <f>BH142</f>
        <v>69.195059999999998</v>
      </c>
      <c r="N142" s="148">
        <f>BC142</f>
        <v>51.127129565217388</v>
      </c>
      <c r="O142" s="149">
        <f>IF(S142="New","New",(N142/M142)-1)</f>
        <v>-0.26111590097302628</v>
      </c>
      <c r="P142" s="150">
        <f>(AI142/AN142)*1000</f>
        <v>1.7649999999999999</v>
      </c>
      <c r="Q142" s="151">
        <f>(AJ142/AP142)*1000</f>
        <v>1.3041304347826086</v>
      </c>
      <c r="R142" s="152" t="str">
        <f>IF(S142="New","New",IF(AY142="","",(Q142/P142)-1))</f>
        <v/>
      </c>
      <c r="S142" s="153">
        <f>IF(K142="","New",IF(K142=0,"New",L142-K142))</f>
        <v>-18.06793043478261</v>
      </c>
      <c r="T142" s="154">
        <f>IF(S142="New","",S142/K142)</f>
        <v>-0.26111590097302628</v>
      </c>
      <c r="V142" s="157" t="s">
        <v>94</v>
      </c>
      <c r="W142" s="120" t="s">
        <v>4</v>
      </c>
      <c r="Y142" s="123">
        <v>399.95</v>
      </c>
      <c r="Z142" s="123">
        <v>405.95</v>
      </c>
      <c r="AA142" s="219">
        <v>299.95</v>
      </c>
      <c r="AB142" s="123"/>
      <c r="AC142" s="123"/>
      <c r="AD142" s="123"/>
      <c r="AE142" s="123"/>
      <c r="AF142" s="123"/>
      <c r="AG142" s="123"/>
      <c r="AH142" s="124">
        <f>Y142+(AB142+AC142)</f>
        <v>399.95</v>
      </c>
      <c r="AI142" s="124">
        <f>Z142+(AD142+AE142)</f>
        <v>405.95</v>
      </c>
      <c r="AJ142" s="124">
        <f>AA142+(AF142+AG142)</f>
        <v>299.95</v>
      </c>
      <c r="AK142" s="162"/>
      <c r="AL142" s="125">
        <v>230000</v>
      </c>
      <c r="AM142" s="162"/>
      <c r="AN142" s="125">
        <v>230000</v>
      </c>
      <c r="AO142" s="162"/>
      <c r="AP142" s="125">
        <v>230000</v>
      </c>
      <c r="AQ142" s="127">
        <f>AL142</f>
        <v>230000</v>
      </c>
      <c r="AR142" s="128">
        <f>IF(AP142&gt;0,AP142/AL142*100,"Not Avail.")</f>
        <v>100</v>
      </c>
      <c r="AS142" s="127">
        <f>AN142</f>
        <v>230000</v>
      </c>
      <c r="AT142" s="128">
        <f>IF(AL142&gt;0,AP142/AN142*100,"Not Avail.")</f>
        <v>100</v>
      </c>
      <c r="AU142" s="129">
        <f>IF($Z142="","",$Z142/$AT142*100)</f>
        <v>405.95</v>
      </c>
      <c r="AV142" s="129" t="str">
        <f>IF($AD142="",IF($AE142="","",($AD142+$AE142)),(($AD142+$AE142)/$AT142*100))</f>
        <v/>
      </c>
      <c r="AW142" s="129">
        <f>IF(AU142="","",SUM(AU142:AV142))</f>
        <v>405.95</v>
      </c>
      <c r="AX142" s="130">
        <f>IF(AU142="","",AA142-AU142)</f>
        <v>-106</v>
      </c>
      <c r="AY142" s="130" t="str">
        <f>IF(AV142="","",(AF142+AG142)-AV142)</f>
        <v/>
      </c>
      <c r="AZ142" s="130">
        <f>IF(AI142&gt;0,AJ142-AW142,"New")</f>
        <v>-106</v>
      </c>
      <c r="BA142" s="131">
        <f>G142</f>
        <v>39204</v>
      </c>
      <c r="BB142" s="132">
        <f>IF($G142&gt;0,($G142/$AP142),IF($H142&gt;0,(((43560/($H142/12))*$I142)/$AP142),0))</f>
        <v>0.17045217391304349</v>
      </c>
      <c r="BC142" s="133">
        <f>$AA142/(1/$BB142)</f>
        <v>51.127129565217388</v>
      </c>
      <c r="BD142" s="134">
        <f>(($AF142+$AG142)/(1/$BB142))</f>
        <v>0</v>
      </c>
      <c r="BE142" s="134">
        <f>BC142+BD142</f>
        <v>51.127129565217388</v>
      </c>
      <c r="BF142" s="134" t="str">
        <f>IF(BE142=L142,"yes","no")</f>
        <v>yes</v>
      </c>
      <c r="BG142" s="135">
        <f>IF(AN142="","",IF($G142&gt;0,($G142/AN142),IF($H142&gt;0,((((43560/($H142/12))*$I142)/$AN142)),0)))</f>
        <v>0.17045217391304349</v>
      </c>
      <c r="BH142" s="135">
        <f>IF($Z142="","",$Z142/(1/$BG142))</f>
        <v>69.195059999999998</v>
      </c>
      <c r="BI142" s="134">
        <f>(($AD142+$AE142)/(1/$BG142))</f>
        <v>0</v>
      </c>
      <c r="BJ142" s="136">
        <f>SUM(BH142:BI142)</f>
        <v>69.195059999999998</v>
      </c>
      <c r="BK142" s="119" t="str">
        <f>IF(K142=BJ142,"yes","no")</f>
        <v>yes</v>
      </c>
      <c r="BL142" s="135">
        <f>IF(BH142="","",IF(BH142=0,"",BC142-BH142))</f>
        <v>-18.06793043478261</v>
      </c>
      <c r="BM142" s="135" t="str">
        <f>IF(BI142="","",IF(BI142=0,"",BD142-BI142))</f>
        <v/>
      </c>
      <c r="BN142" s="137">
        <f>IF(BL142="","",BE142-BJ142)</f>
        <v>-18.06793043478261</v>
      </c>
      <c r="BO142" s="137">
        <f>S142-BN142</f>
        <v>0</v>
      </c>
      <c r="BP142" s="138">
        <f>Q142*(BA142/1000)</f>
        <v>51.127129565217388</v>
      </c>
    </row>
    <row r="143" spans="1:68" s="119" customFormat="1" ht="18" customHeight="1" x14ac:dyDescent="0.15">
      <c r="C143" s="156"/>
      <c r="D143" s="139" t="s">
        <v>18</v>
      </c>
      <c r="E143" s="140" t="s">
        <v>110</v>
      </c>
      <c r="F143" s="141" t="s">
        <v>149</v>
      </c>
      <c r="G143" s="142">
        <f>IF($K$8&gt;0,$K$8,$L$8)</f>
        <v>39204</v>
      </c>
      <c r="H143" s="143">
        <f>$K$12</f>
        <v>40</v>
      </c>
      <c r="I143" s="144">
        <f>$L$12</f>
        <v>3</v>
      </c>
      <c r="J143" s="140" t="s">
        <v>96</v>
      </c>
      <c r="K143" s="145">
        <f>BJ143</f>
        <v>66.825000000000003</v>
      </c>
      <c r="L143" s="146">
        <f>BE143</f>
        <v>71.28</v>
      </c>
      <c r="M143" s="147">
        <f>BH143</f>
        <v>66.825000000000003</v>
      </c>
      <c r="N143" s="148">
        <f>BC143</f>
        <v>71.28</v>
      </c>
      <c r="O143" s="149">
        <f>IF(S143="New","New",(N143/M143)-1)</f>
        <v>6.6666666666666652E-2</v>
      </c>
      <c r="P143" s="150">
        <f>(AI143/AN143)*1000</f>
        <v>1.7045454545454544</v>
      </c>
      <c r="Q143" s="151">
        <f>(AJ143/AP143)*1000</f>
        <v>1.8181818181818181</v>
      </c>
      <c r="R143" s="152" t="str">
        <f>IF(S143="New","New",IF(AY143="","",(Q143/P143)-1))</f>
        <v/>
      </c>
      <c r="S143" s="153">
        <f>IF(K143="","New",IF(K143=0,"New",L143-K143))</f>
        <v>4.4549999999999983</v>
      </c>
      <c r="T143" s="154">
        <f>IF(S143="New","",S143/K143)</f>
        <v>6.6666666666666638E-2</v>
      </c>
      <c r="V143" s="157" t="s">
        <v>110</v>
      </c>
      <c r="W143" s="120" t="s">
        <v>4</v>
      </c>
      <c r="Y143" s="160">
        <v>375</v>
      </c>
      <c r="Z143" s="160">
        <v>375</v>
      </c>
      <c r="AA143" s="220">
        <v>400</v>
      </c>
      <c r="AB143" s="123"/>
      <c r="AC143" s="160"/>
      <c r="AD143" s="123"/>
      <c r="AE143" s="160"/>
      <c r="AF143" s="123"/>
      <c r="AG143" s="160"/>
      <c r="AH143" s="124">
        <f>Y143+(AB143+AC143)</f>
        <v>375</v>
      </c>
      <c r="AI143" s="124">
        <f>Z143+(AD143+AE143)</f>
        <v>375</v>
      </c>
      <c r="AJ143" s="124">
        <f>AA143+(AF143+AG143)</f>
        <v>400</v>
      </c>
      <c r="AK143" s="164"/>
      <c r="AL143" s="125">
        <v>220000</v>
      </c>
      <c r="AM143" s="164"/>
      <c r="AN143" s="125">
        <v>220000</v>
      </c>
      <c r="AO143" s="164"/>
      <c r="AP143" s="125">
        <v>220000</v>
      </c>
      <c r="AQ143" s="127">
        <f>AL143</f>
        <v>220000</v>
      </c>
      <c r="AR143" s="128">
        <f>IF(AP143&gt;0,AP143/AL143*100,"Not Avail.")</f>
        <v>100</v>
      </c>
      <c r="AS143" s="127">
        <f>AN143</f>
        <v>220000</v>
      </c>
      <c r="AT143" s="128">
        <f>IF(AL143&gt;0,AP143/AN143*100,"Not Avail.")</f>
        <v>100</v>
      </c>
      <c r="AU143" s="129">
        <f>IF($Z143="","",$Z143/$AT143*100)</f>
        <v>375</v>
      </c>
      <c r="AV143" s="129" t="str">
        <f>IF($AD143="",IF($AE143="","",($AD143+$AE143)),(($AD143+$AE143)/$AT143*100))</f>
        <v/>
      </c>
      <c r="AW143" s="129">
        <f>IF(AU143="","",SUM(AU143:AV143))</f>
        <v>375</v>
      </c>
      <c r="AX143" s="130">
        <f>IF(AU143="","",AA143-AU143)</f>
        <v>25</v>
      </c>
      <c r="AY143" s="130" t="str">
        <f>IF(AV143="","",(AF143+AG143)-AV143)</f>
        <v/>
      </c>
      <c r="AZ143" s="130">
        <f>IF(AI143&gt;0,AJ143-AW143,"New")</f>
        <v>25</v>
      </c>
      <c r="BA143" s="131">
        <f>G143</f>
        <v>39204</v>
      </c>
      <c r="BB143" s="132">
        <f>IF($G143&gt;0,($G143/$AP143),IF($H143&gt;0,(((43560/($H143/12))*$I143)/$AP143),0))</f>
        <v>0.1782</v>
      </c>
      <c r="BC143" s="133">
        <f>$AA143/(1/$BB143)</f>
        <v>71.28</v>
      </c>
      <c r="BD143" s="134">
        <f>(($AF143+$AG143)/(1/$BB143))</f>
        <v>0</v>
      </c>
      <c r="BE143" s="134">
        <f>BC143+BD143</f>
        <v>71.28</v>
      </c>
      <c r="BF143" s="134" t="str">
        <f>IF(BE143=L143,"yes","no")</f>
        <v>yes</v>
      </c>
      <c r="BG143" s="135">
        <f>IF(AN143="","",IF($G143&gt;0,($G143/AN143),IF($H143&gt;0,((((43560/($H143/12))*$I143)/$AN143)),0)))</f>
        <v>0.1782</v>
      </c>
      <c r="BH143" s="135">
        <f>IF($Z143="","",$Z143/(1/$BG143))</f>
        <v>66.825000000000003</v>
      </c>
      <c r="BI143" s="134">
        <f>(($AD143+$AE143)/(1/$BG143))</f>
        <v>0</v>
      </c>
      <c r="BJ143" s="136">
        <f>SUM(BH143:BI143)</f>
        <v>66.825000000000003</v>
      </c>
      <c r="BK143" s="119" t="str">
        <f>IF(K143=BJ143,"yes","no")</f>
        <v>yes</v>
      </c>
      <c r="BL143" s="135">
        <f>IF(BH143="","",IF(BH143=0,"",BC143-BH143))</f>
        <v>4.4549999999999983</v>
      </c>
      <c r="BM143" s="135" t="str">
        <f>IF(BI143="","",IF(BI143=0,"",BD143-BI143))</f>
        <v/>
      </c>
      <c r="BN143" s="137">
        <f>IF(BL143="","",BE143-BJ143)</f>
        <v>4.4549999999999983</v>
      </c>
      <c r="BO143" s="137">
        <f>S143-BN143</f>
        <v>0</v>
      </c>
      <c r="BP143" s="138">
        <f>Q143*(BA143/1000)</f>
        <v>71.28</v>
      </c>
    </row>
    <row r="144" spans="1:68" s="119" customFormat="1" ht="18" customHeight="1" x14ac:dyDescent="0.15">
      <c r="C144" s="156"/>
      <c r="D144" s="139" t="s">
        <v>18</v>
      </c>
      <c r="E144" s="140" t="s">
        <v>96</v>
      </c>
      <c r="F144" s="141" t="s">
        <v>148</v>
      </c>
      <c r="G144" s="142">
        <f>IF($K$8&gt;0,$K$8,$L$8)</f>
        <v>39204</v>
      </c>
      <c r="H144" s="143">
        <f>$K$12</f>
        <v>40</v>
      </c>
      <c r="I144" s="144">
        <f>$L$12</f>
        <v>3</v>
      </c>
      <c r="J144" s="140" t="s">
        <v>96</v>
      </c>
      <c r="K144" s="145">
        <f>BJ144</f>
        <v>64.152000000000001</v>
      </c>
      <c r="L144" s="146">
        <f>BE144</f>
        <v>65.042999999999992</v>
      </c>
      <c r="M144" s="147">
        <f>BH144</f>
        <v>64.152000000000001</v>
      </c>
      <c r="N144" s="148">
        <f>BC144</f>
        <v>65.042999999999992</v>
      </c>
      <c r="O144" s="149">
        <f>IF(S144="New","New",(N144/M144)-1)</f>
        <v>1.388888888888884E-2</v>
      </c>
      <c r="P144" s="150">
        <f>(AI144/AN144)*1000</f>
        <v>1.6363636363636362</v>
      </c>
      <c r="Q144" s="151">
        <f>(AJ144/AP144)*1000</f>
        <v>1.6590909090909092</v>
      </c>
      <c r="R144" s="152" t="str">
        <f>IF(S144="New","New",IF(AY144="","",(Q144/P144)-1))</f>
        <v/>
      </c>
      <c r="S144" s="153">
        <f>IF(K144="","New",IF(K144=0,"New",L144-K144))</f>
        <v>0.89099999999999113</v>
      </c>
      <c r="T144" s="154">
        <f>IF(S144="New","",S144/K144)</f>
        <v>1.3888888888888751E-2</v>
      </c>
      <c r="V144" s="157" t="s">
        <v>96</v>
      </c>
      <c r="W144" s="120" t="s">
        <v>4</v>
      </c>
      <c r="Y144" s="160">
        <v>360</v>
      </c>
      <c r="Z144" s="160">
        <v>360</v>
      </c>
      <c r="AA144" s="220">
        <v>365</v>
      </c>
      <c r="AB144" s="123"/>
      <c r="AC144" s="160"/>
      <c r="AD144" s="123"/>
      <c r="AE144" s="160"/>
      <c r="AF144" s="123"/>
      <c r="AG144" s="160"/>
      <c r="AH144" s="124">
        <f>Y144+(AB144+AC144)</f>
        <v>360</v>
      </c>
      <c r="AI144" s="124">
        <f>Z144+(AD144+AE144)</f>
        <v>360</v>
      </c>
      <c r="AJ144" s="124">
        <f>AA144+(AF144+AG144)</f>
        <v>365</v>
      </c>
      <c r="AK144" s="164"/>
      <c r="AL144" s="125">
        <v>220000</v>
      </c>
      <c r="AM144" s="164"/>
      <c r="AN144" s="125">
        <v>220000</v>
      </c>
      <c r="AO144" s="164"/>
      <c r="AP144" s="125">
        <v>220000</v>
      </c>
      <c r="AQ144" s="127">
        <f>AL144</f>
        <v>220000</v>
      </c>
      <c r="AR144" s="128">
        <f>IF(AP144&gt;0,AP144/AL144*100,"Not Avail.")</f>
        <v>100</v>
      </c>
      <c r="AS144" s="127">
        <f>AN144</f>
        <v>220000</v>
      </c>
      <c r="AT144" s="128">
        <f>IF(AL144&gt;0,AP144/AN144*100,"Not Avail.")</f>
        <v>100</v>
      </c>
      <c r="AU144" s="129">
        <f>IF($Z144="","",$Z144/$AT144*100)</f>
        <v>360</v>
      </c>
      <c r="AV144" s="129" t="str">
        <f>IF($AD144="",IF($AE144="","",($AD144+$AE144)),(($AD144+$AE144)/$AT144*100))</f>
        <v/>
      </c>
      <c r="AW144" s="129">
        <f>IF(AU144="","",SUM(AU144:AV144))</f>
        <v>360</v>
      </c>
      <c r="AX144" s="130">
        <f>IF(AU144="","",AA144-AU144)</f>
        <v>5</v>
      </c>
      <c r="AY144" s="130" t="str">
        <f>IF(AV144="","",(AF144+AG144)-AV144)</f>
        <v/>
      </c>
      <c r="AZ144" s="130">
        <f>IF(AI144&gt;0,AJ144-AW144,"New")</f>
        <v>5</v>
      </c>
      <c r="BA144" s="131">
        <f>G144</f>
        <v>39204</v>
      </c>
      <c r="BB144" s="132">
        <f>IF($G144&gt;0,($G144/$AP144),IF($H144&gt;0,(((43560/($H144/12))*$I144)/$AP144),0))</f>
        <v>0.1782</v>
      </c>
      <c r="BC144" s="133">
        <f>$AA144/(1/$BB144)</f>
        <v>65.042999999999992</v>
      </c>
      <c r="BD144" s="134">
        <f>(($AF144+$AG144)/(1/$BB144))</f>
        <v>0</v>
      </c>
      <c r="BE144" s="134">
        <f>BC144+BD144</f>
        <v>65.042999999999992</v>
      </c>
      <c r="BF144" s="134" t="str">
        <f>IF(BE144=L144,"yes","no")</f>
        <v>yes</v>
      </c>
      <c r="BG144" s="135">
        <f>IF(AN144="","",IF($G144&gt;0,($G144/AN144),IF($H144&gt;0,((((43560/($H144/12))*$I144)/$AN144)),0)))</f>
        <v>0.1782</v>
      </c>
      <c r="BH144" s="135">
        <f>IF($Z144="","",$Z144/(1/$BG144))</f>
        <v>64.152000000000001</v>
      </c>
      <c r="BI144" s="134">
        <f>(($AD144+$AE144)/(1/$BG144))</f>
        <v>0</v>
      </c>
      <c r="BJ144" s="136">
        <f>SUM(BH144:BI144)</f>
        <v>64.152000000000001</v>
      </c>
      <c r="BK144" s="119" t="str">
        <f>IF(K144=BJ144,"yes","no")</f>
        <v>yes</v>
      </c>
      <c r="BL144" s="135">
        <f>IF(BH144="","",IF(BH144=0,"",BC144-BH144))</f>
        <v>0.89099999999999113</v>
      </c>
      <c r="BM144" s="135" t="str">
        <f>IF(BI144="","",IF(BI144=0,"",BD144-BI144))</f>
        <v/>
      </c>
      <c r="BN144" s="137">
        <f>IF(BL144="","",BE144-BJ144)</f>
        <v>0.89099999999999113</v>
      </c>
      <c r="BO144" s="137">
        <f>S144-BN144</f>
        <v>0</v>
      </c>
      <c r="BP144" s="138">
        <f>Q144*(BA144/1000)</f>
        <v>65.043000000000006</v>
      </c>
    </row>
    <row r="145" spans="1:68" s="119" customFormat="1" ht="18" customHeight="1" x14ac:dyDescent="0.15">
      <c r="C145" s="156"/>
      <c r="D145" s="139" t="s">
        <v>18</v>
      </c>
      <c r="E145" s="140" t="s">
        <v>63</v>
      </c>
      <c r="F145" s="141" t="s">
        <v>66</v>
      </c>
      <c r="G145" s="142">
        <f>IF($K$8&gt;0,$K$8,$L$8)</f>
        <v>39204</v>
      </c>
      <c r="H145" s="143">
        <f>$K$12</f>
        <v>40</v>
      </c>
      <c r="I145" s="144">
        <f>$L$12</f>
        <v>3</v>
      </c>
      <c r="J145" s="140" t="s">
        <v>63</v>
      </c>
      <c r="K145" s="145">
        <f>BJ145</f>
        <v>53.46</v>
      </c>
      <c r="L145" s="146">
        <f>BE145</f>
        <v>54.350999999999999</v>
      </c>
      <c r="M145" s="147">
        <f>BH145</f>
        <v>53.46</v>
      </c>
      <c r="N145" s="148">
        <f>BC145</f>
        <v>54.350999999999999</v>
      </c>
      <c r="O145" s="149">
        <f>IF(S145="New","New",(N145/M145)-1)</f>
        <v>1.6666666666666607E-2</v>
      </c>
      <c r="P145" s="150">
        <f>(AI145/AN145)*1000</f>
        <v>1.3636363636363638</v>
      </c>
      <c r="Q145" s="151">
        <f>(AJ145/AP145)*1000</f>
        <v>1.3863636363636362</v>
      </c>
      <c r="R145" s="152" t="str">
        <f>IF(S145="New","New",IF(AY145="","",(Q145/P145)-1))</f>
        <v/>
      </c>
      <c r="S145" s="153">
        <f>IF(K145="","New",IF(K145=0,"New",L145-K145))</f>
        <v>0.89099999999999824</v>
      </c>
      <c r="T145" s="154">
        <f>IF(S145="New","",S145/K145)</f>
        <v>1.6666666666666632E-2</v>
      </c>
      <c r="V145" s="157" t="s">
        <v>63</v>
      </c>
      <c r="W145" s="120" t="s">
        <v>4</v>
      </c>
      <c r="Y145" s="160">
        <v>300</v>
      </c>
      <c r="Z145" s="160">
        <v>300</v>
      </c>
      <c r="AA145" s="220">
        <v>305</v>
      </c>
      <c r="AB145" s="123"/>
      <c r="AC145" s="160"/>
      <c r="AD145" s="123"/>
      <c r="AE145" s="160"/>
      <c r="AF145" s="123"/>
      <c r="AG145" s="160"/>
      <c r="AH145" s="124">
        <f>Y145+(AB145+AC145)</f>
        <v>300</v>
      </c>
      <c r="AI145" s="124">
        <f>Z145+(AD145+AE145)</f>
        <v>300</v>
      </c>
      <c r="AJ145" s="124">
        <f>AA145+(AF145+AG145)</f>
        <v>305</v>
      </c>
      <c r="AK145" s="164"/>
      <c r="AL145" s="125">
        <v>220000</v>
      </c>
      <c r="AM145" s="164"/>
      <c r="AN145" s="125">
        <v>220000</v>
      </c>
      <c r="AO145" s="164"/>
      <c r="AP145" s="125">
        <v>220000</v>
      </c>
      <c r="AQ145" s="127">
        <f>AL145</f>
        <v>220000</v>
      </c>
      <c r="AR145" s="128">
        <f>IF(AP145&gt;0,AP145/AL145*100,"Not Avail.")</f>
        <v>100</v>
      </c>
      <c r="AS145" s="127">
        <f>AN145</f>
        <v>220000</v>
      </c>
      <c r="AT145" s="128">
        <f>IF(AL145&gt;0,AP145/AN145*100,"Not Avail.")</f>
        <v>100</v>
      </c>
      <c r="AU145" s="129">
        <f>IF($Z145="","",$Z145/$AT145*100)</f>
        <v>300</v>
      </c>
      <c r="AV145" s="129" t="str">
        <f>IF($AD145="",IF($AE145="","",($AD145+$AE145)),(($AD145+$AE145)/$AT145*100))</f>
        <v/>
      </c>
      <c r="AW145" s="129">
        <f>IF(AU145="","",SUM(AU145:AV145))</f>
        <v>300</v>
      </c>
      <c r="AX145" s="130">
        <f>IF(AU145="","",AA145-AU145)</f>
        <v>5</v>
      </c>
      <c r="AY145" s="130" t="str">
        <f>IF(AV145="","",(AF145+AG145)-AV145)</f>
        <v/>
      </c>
      <c r="AZ145" s="130">
        <f>IF(AI145&gt;0,AJ145-AW145,"New")</f>
        <v>5</v>
      </c>
      <c r="BA145" s="131">
        <f>G145</f>
        <v>39204</v>
      </c>
      <c r="BB145" s="132">
        <f>IF($G145&gt;0,($G145/$AP145),IF($H145&gt;0,(((43560/($H145/12))*$I145)/$AP145),0))</f>
        <v>0.1782</v>
      </c>
      <c r="BC145" s="133">
        <f>$AA145/(1/$BB145)</f>
        <v>54.350999999999999</v>
      </c>
      <c r="BD145" s="134">
        <f>(($AF145+$AG145)/(1/$BB145))</f>
        <v>0</v>
      </c>
      <c r="BE145" s="134">
        <f>BC145+BD145</f>
        <v>54.350999999999999</v>
      </c>
      <c r="BF145" s="134" t="str">
        <f>IF(BE145=L145,"yes","no")</f>
        <v>yes</v>
      </c>
      <c r="BG145" s="135">
        <f>IF(AN145="","",IF($G145&gt;0,($G145/AN145),IF($H145&gt;0,((((43560/($H145/12))*$I145)/$AN145)),0)))</f>
        <v>0.1782</v>
      </c>
      <c r="BH145" s="135">
        <f>IF($Z145="","",$Z145/(1/$BG145))</f>
        <v>53.46</v>
      </c>
      <c r="BI145" s="134">
        <f>(($AD145+$AE145)/(1/$BG145))</f>
        <v>0</v>
      </c>
      <c r="BJ145" s="136">
        <f>SUM(BH145:BI145)</f>
        <v>53.46</v>
      </c>
      <c r="BK145" s="119" t="str">
        <f>IF(K145=BJ145,"yes","no")</f>
        <v>yes</v>
      </c>
      <c r="BL145" s="135">
        <f>IF(BH145="","",IF(BH145=0,"",BC145-BH145))</f>
        <v>0.89099999999999824</v>
      </c>
      <c r="BM145" s="135" t="str">
        <f>IF(BI145="","",IF(BI145=0,"",BD145-BI145))</f>
        <v/>
      </c>
      <c r="BN145" s="137">
        <f>IF(BL145="","",BE145-BJ145)</f>
        <v>0.89099999999999824</v>
      </c>
      <c r="BO145" s="137">
        <f>S145-BN145</f>
        <v>0</v>
      </c>
      <c r="BP145" s="138">
        <f>Q145*(BA145/1000)</f>
        <v>54.350999999999999</v>
      </c>
    </row>
    <row r="146" spans="1:68" s="119" customFormat="1" ht="18" customHeight="1" x14ac:dyDescent="0.15">
      <c r="C146" s="156"/>
      <c r="D146" s="139" t="s">
        <v>18</v>
      </c>
      <c r="E146" s="140" t="s">
        <v>110</v>
      </c>
      <c r="F146" s="141" t="s">
        <v>150</v>
      </c>
      <c r="G146" s="142">
        <f>IF($K$8&gt;0,$K$8,$L$8)</f>
        <v>39204</v>
      </c>
      <c r="H146" s="143">
        <f>$K$12</f>
        <v>40</v>
      </c>
      <c r="I146" s="144">
        <f>$L$12</f>
        <v>3</v>
      </c>
      <c r="J146" s="140" t="s">
        <v>96</v>
      </c>
      <c r="K146" s="145">
        <f>BJ146</f>
        <v>66.825000000000003</v>
      </c>
      <c r="L146" s="146">
        <f>BE146</f>
        <v>71.28</v>
      </c>
      <c r="M146" s="147">
        <f>BH146</f>
        <v>66.825000000000003</v>
      </c>
      <c r="N146" s="148">
        <f>BC146</f>
        <v>71.28</v>
      </c>
      <c r="O146" s="149">
        <f>IF(S146="New","New",(N146/M146)-1)</f>
        <v>6.6666666666666652E-2</v>
      </c>
      <c r="P146" s="150">
        <f>(AI146/AN146)*1000</f>
        <v>1.7045454545454544</v>
      </c>
      <c r="Q146" s="151">
        <f>(AJ146/AP146)*1000</f>
        <v>1.8181818181818181</v>
      </c>
      <c r="R146" s="152" t="str">
        <f>IF(S146="New","New",IF(AY146="","",(Q146/P146)-1))</f>
        <v/>
      </c>
      <c r="S146" s="153">
        <f>IF(K146="","New",IF(K146=0,"New",L146-K146))</f>
        <v>4.4549999999999983</v>
      </c>
      <c r="T146" s="154">
        <f>IF(S146="New","",S146/K146)</f>
        <v>6.6666666666666638E-2</v>
      </c>
      <c r="V146" s="157" t="s">
        <v>110</v>
      </c>
      <c r="W146" s="120" t="s">
        <v>4</v>
      </c>
      <c r="Y146" s="160">
        <v>375</v>
      </c>
      <c r="Z146" s="160">
        <v>375</v>
      </c>
      <c r="AA146" s="220">
        <v>400</v>
      </c>
      <c r="AB146" s="123"/>
      <c r="AC146" s="160"/>
      <c r="AD146" s="123"/>
      <c r="AE146" s="160"/>
      <c r="AF146" s="123"/>
      <c r="AG146" s="160"/>
      <c r="AH146" s="124">
        <f>Y146+(AB146+AC146)</f>
        <v>375</v>
      </c>
      <c r="AI146" s="124">
        <f>Z146+(AD146+AE146)</f>
        <v>375</v>
      </c>
      <c r="AJ146" s="124">
        <f>AA146+(AF146+AG146)</f>
        <v>400</v>
      </c>
      <c r="AK146" s="164"/>
      <c r="AL146" s="125">
        <v>220000</v>
      </c>
      <c r="AM146" s="164"/>
      <c r="AN146" s="125">
        <v>220000</v>
      </c>
      <c r="AO146" s="164"/>
      <c r="AP146" s="125">
        <v>220000</v>
      </c>
      <c r="AQ146" s="127">
        <f>AL146</f>
        <v>220000</v>
      </c>
      <c r="AR146" s="128">
        <f>IF(AP146&gt;0,AP146/AL146*100,"Not Avail.")</f>
        <v>100</v>
      </c>
      <c r="AS146" s="127">
        <f>AN146</f>
        <v>220000</v>
      </c>
      <c r="AT146" s="128">
        <f>IF(AL146&gt;0,AP146/AN146*100,"Not Avail.")</f>
        <v>100</v>
      </c>
      <c r="AU146" s="129">
        <f>IF($Z146="","",$Z146/$AT146*100)</f>
        <v>375</v>
      </c>
      <c r="AV146" s="129" t="str">
        <f>IF($AD146="",IF($AE146="","",($AD146+$AE146)),(($AD146+$AE146)/$AT146*100))</f>
        <v/>
      </c>
      <c r="AW146" s="129">
        <f>IF(AU146="","",SUM(AU146:AV146))</f>
        <v>375</v>
      </c>
      <c r="AX146" s="130">
        <f>IF(AU146="","",AA146-AU146)</f>
        <v>25</v>
      </c>
      <c r="AY146" s="130" t="str">
        <f>IF(AV146="","",(AF146+AG146)-AV146)</f>
        <v/>
      </c>
      <c r="AZ146" s="130">
        <f>IF(AI146&gt;0,AJ146-AW146,"New")</f>
        <v>25</v>
      </c>
      <c r="BA146" s="131">
        <f>G146</f>
        <v>39204</v>
      </c>
      <c r="BB146" s="132">
        <f>IF($G146&gt;0,($G146/$AP146),IF($H146&gt;0,(((43560/($H146/12))*$I146)/$AP146),0))</f>
        <v>0.1782</v>
      </c>
      <c r="BC146" s="133">
        <f>$AA146/(1/$BB146)</f>
        <v>71.28</v>
      </c>
      <c r="BD146" s="134">
        <f>(($AF146+$AG146)/(1/$BB146))</f>
        <v>0</v>
      </c>
      <c r="BE146" s="134">
        <f>BC146+BD146</f>
        <v>71.28</v>
      </c>
      <c r="BF146" s="134" t="str">
        <f>IF(BE146=L146,"yes","no")</f>
        <v>yes</v>
      </c>
      <c r="BG146" s="135">
        <f>IF(AN146="","",IF($G146&gt;0,($G146/AN146),IF($H146&gt;0,((((43560/($H146/12))*$I146)/$AN146)),0)))</f>
        <v>0.1782</v>
      </c>
      <c r="BH146" s="135">
        <f>IF($Z146="","",$Z146/(1/$BG146))</f>
        <v>66.825000000000003</v>
      </c>
      <c r="BI146" s="134">
        <f>(($AD146+$AE146)/(1/$BG146))</f>
        <v>0</v>
      </c>
      <c r="BJ146" s="136">
        <f>SUM(BH146:BI146)</f>
        <v>66.825000000000003</v>
      </c>
      <c r="BK146" s="119" t="str">
        <f>IF(K146=BJ146,"yes","no")</f>
        <v>yes</v>
      </c>
      <c r="BL146" s="135">
        <f>IF(BH146="","",IF(BH146=0,"",BC146-BH146))</f>
        <v>4.4549999999999983</v>
      </c>
      <c r="BM146" s="135" t="str">
        <f>IF(BI146="","",IF(BI146=0,"",BD146-BI146))</f>
        <v/>
      </c>
      <c r="BN146" s="137">
        <f>IF(BL146="","",BE146-BJ146)</f>
        <v>4.4549999999999983</v>
      </c>
      <c r="BO146" s="137">
        <f>S146-BN146</f>
        <v>0</v>
      </c>
      <c r="BP146" s="138">
        <f>Q146*(BA146/1000)</f>
        <v>71.28</v>
      </c>
    </row>
    <row r="147" spans="1:68" s="119" customFormat="1" ht="18" customHeight="1" x14ac:dyDescent="0.15">
      <c r="C147" s="156"/>
      <c r="D147" s="139" t="s">
        <v>18</v>
      </c>
      <c r="E147" s="140" t="s">
        <v>110</v>
      </c>
      <c r="F147" s="141" t="s">
        <v>211</v>
      </c>
      <c r="G147" s="142">
        <f>IF($K$8&gt;0,$K$8,$L$8)</f>
        <v>39204</v>
      </c>
      <c r="H147" s="143">
        <f>$K$12</f>
        <v>40</v>
      </c>
      <c r="I147" s="144">
        <f>$L$12</f>
        <v>3</v>
      </c>
      <c r="J147" s="140" t="s">
        <v>96</v>
      </c>
      <c r="K147" s="145">
        <f>BJ147</f>
        <v>0</v>
      </c>
      <c r="L147" s="146">
        <f>BE147</f>
        <v>71.28</v>
      </c>
      <c r="M147" s="147" t="str">
        <f>BH147</f>
        <v/>
      </c>
      <c r="N147" s="148">
        <f>BC147</f>
        <v>71.28</v>
      </c>
      <c r="O147" s="149" t="str">
        <f>IF(S147="New","New",(N147/M147)-1)</f>
        <v>New</v>
      </c>
      <c r="P147" s="150">
        <f>(AI147/AN147)*1000</f>
        <v>0</v>
      </c>
      <c r="Q147" s="151">
        <f>(AJ147/AP147)*1000</f>
        <v>1.8181818181818181</v>
      </c>
      <c r="R147" s="152" t="str">
        <f>IF(S147="New","New",IF(AY147="","",(Q147/P147)-1))</f>
        <v>New</v>
      </c>
      <c r="S147" s="153" t="str">
        <f>IF(K147="","New",IF(K147=0,"New",L147-K147))</f>
        <v>New</v>
      </c>
      <c r="T147" s="154" t="str">
        <f>IF(S147="New","",S147/K147)</f>
        <v/>
      </c>
      <c r="V147" s="157" t="s">
        <v>110</v>
      </c>
      <c r="W147" s="120" t="s">
        <v>4</v>
      </c>
      <c r="Y147" s="160"/>
      <c r="Z147" s="160"/>
      <c r="AA147" s="220">
        <v>400</v>
      </c>
      <c r="AB147" s="123"/>
      <c r="AC147" s="160"/>
      <c r="AD147" s="123"/>
      <c r="AE147" s="160"/>
      <c r="AF147" s="123"/>
      <c r="AG147" s="160"/>
      <c r="AH147" s="124">
        <f>Y147+(AB147+AC147)</f>
        <v>0</v>
      </c>
      <c r="AI147" s="124">
        <f>Z147+(AD147+AE147)</f>
        <v>0</v>
      </c>
      <c r="AJ147" s="124">
        <f>AA147+(AF147+AG147)</f>
        <v>400</v>
      </c>
      <c r="AK147" s="164"/>
      <c r="AL147" s="125">
        <v>220000</v>
      </c>
      <c r="AM147" s="164"/>
      <c r="AN147" s="125">
        <v>220000</v>
      </c>
      <c r="AO147" s="164"/>
      <c r="AP147" s="125">
        <v>220000</v>
      </c>
      <c r="AQ147" s="127">
        <f>AL147</f>
        <v>220000</v>
      </c>
      <c r="AR147" s="128">
        <f>IF(AP147&gt;0,AP147/AL147*100,"Not Avail.")</f>
        <v>100</v>
      </c>
      <c r="AS147" s="127">
        <f>AN147</f>
        <v>220000</v>
      </c>
      <c r="AT147" s="128">
        <f>IF(AL147&gt;0,AP147/AN147*100,"Not Avail.")</f>
        <v>100</v>
      </c>
      <c r="AU147" s="129" t="str">
        <f>IF($Z147="","",$Z147/$AT147*100)</f>
        <v/>
      </c>
      <c r="AV147" s="129" t="str">
        <f>IF($AD147="",IF($AE147="","",($AD147+$AE147)),(($AD147+$AE147)/$AT147*100))</f>
        <v/>
      </c>
      <c r="AW147" s="129" t="str">
        <f>IF(AU147="","",SUM(AU147:AV147))</f>
        <v/>
      </c>
      <c r="AX147" s="130" t="str">
        <f>IF(AU147="","",AA147-AU147)</f>
        <v/>
      </c>
      <c r="AY147" s="130" t="str">
        <f>IF(AV147="","",(AF147+AG147)-AV147)</f>
        <v/>
      </c>
      <c r="AZ147" s="130" t="str">
        <f>IF(AI147&gt;0,AJ147-AW147,"New")</f>
        <v>New</v>
      </c>
      <c r="BA147" s="131">
        <f>G147</f>
        <v>39204</v>
      </c>
      <c r="BB147" s="132">
        <f>IF($G147&gt;0,($G147/$AP147),IF($H147&gt;0,(((43560/($H147/12))*$I147)/$AP147),0))</f>
        <v>0.1782</v>
      </c>
      <c r="BC147" s="133">
        <f>$AA147/(1/$BB147)</f>
        <v>71.28</v>
      </c>
      <c r="BD147" s="134">
        <f>(($AF147+$AG147)/(1/$BB147))</f>
        <v>0</v>
      </c>
      <c r="BE147" s="134">
        <f>BC147+BD147</f>
        <v>71.28</v>
      </c>
      <c r="BF147" s="134" t="str">
        <f>IF(BE147=L147,"yes","no")</f>
        <v>yes</v>
      </c>
      <c r="BG147" s="135">
        <f>IF(AN147="","",IF($G147&gt;0,($G147/AN147),IF($H147&gt;0,((((43560/($H147/12))*$I147)/$AN147)),0)))</f>
        <v>0.1782</v>
      </c>
      <c r="BH147" s="135" t="str">
        <f>IF($Z147="","",$Z147/(1/$BG147))</f>
        <v/>
      </c>
      <c r="BI147" s="134">
        <f>(($AD147+$AE147)/(1/$BG147))</f>
        <v>0</v>
      </c>
      <c r="BJ147" s="136">
        <f>SUM(BH147:BI147)</f>
        <v>0</v>
      </c>
      <c r="BK147" s="119" t="str">
        <f>IF(K147=BJ147,"yes","no")</f>
        <v>yes</v>
      </c>
      <c r="BL147" s="135" t="str">
        <f>IF(BH147="","",IF(BH147=0,"",BC147-BH147))</f>
        <v/>
      </c>
      <c r="BM147" s="135" t="str">
        <f>IF(BI147="","",IF(BI147=0,"",BD147-BI147))</f>
        <v/>
      </c>
      <c r="BN147" s="137" t="str">
        <f>IF(BL147="","",BE147-BJ147)</f>
        <v/>
      </c>
      <c r="BO147" s="137" t="e">
        <f>S147-BN147</f>
        <v>#VALUE!</v>
      </c>
      <c r="BP147" s="138">
        <f>Q147*(BA147/1000)</f>
        <v>71.28</v>
      </c>
    </row>
    <row r="148" spans="1:68" s="119" customFormat="1" ht="18" customHeight="1" x14ac:dyDescent="0.15">
      <c r="C148" s="156"/>
      <c r="D148" s="139" t="s">
        <v>18</v>
      </c>
      <c r="E148" s="140" t="s">
        <v>72</v>
      </c>
      <c r="F148" s="141" t="s">
        <v>162</v>
      </c>
      <c r="G148" s="142">
        <f>IF($K$8&gt;0,$K$8,$L$8)</f>
        <v>39204</v>
      </c>
      <c r="H148" s="143">
        <f>$K$12</f>
        <v>40</v>
      </c>
      <c r="I148" s="144">
        <f>$L$12</f>
        <v>3</v>
      </c>
      <c r="J148" s="140" t="s">
        <v>96</v>
      </c>
      <c r="K148" s="145">
        <f>BJ148</f>
        <v>57.914999999999999</v>
      </c>
      <c r="L148" s="146">
        <f>BE148</f>
        <v>62.37</v>
      </c>
      <c r="M148" s="147">
        <f>BH148</f>
        <v>57.914999999999999</v>
      </c>
      <c r="N148" s="148">
        <f>BC148</f>
        <v>62.37</v>
      </c>
      <c r="O148" s="149">
        <f>IF(S148="New","New",(N148/M148)-1)</f>
        <v>7.6923076923076872E-2</v>
      </c>
      <c r="P148" s="150">
        <f>(AI148/AN148)*1000</f>
        <v>1.4772727272727273</v>
      </c>
      <c r="Q148" s="151">
        <f>(AJ148/AP148)*1000</f>
        <v>1.5909090909090911</v>
      </c>
      <c r="R148" s="152" t="str">
        <f>IF(S148="New","New",IF(AY148="","",(Q148/P148)-1))</f>
        <v/>
      </c>
      <c r="S148" s="153">
        <f>IF(K148="","New",IF(K148=0,"New",L148-K148))</f>
        <v>4.4549999999999983</v>
      </c>
      <c r="T148" s="154">
        <f>IF(S148="New","",S148/K148)</f>
        <v>7.69230769230769E-2</v>
      </c>
      <c r="V148" s="157" t="s">
        <v>72</v>
      </c>
      <c r="W148" s="120" t="s">
        <v>4</v>
      </c>
      <c r="Y148" s="160">
        <v>375</v>
      </c>
      <c r="Z148" s="160">
        <v>325</v>
      </c>
      <c r="AA148" s="220">
        <v>350</v>
      </c>
      <c r="AB148" s="123"/>
      <c r="AC148" s="160"/>
      <c r="AD148" s="123"/>
      <c r="AE148" s="160"/>
      <c r="AF148" s="123"/>
      <c r="AG148" s="160"/>
      <c r="AH148" s="124">
        <f>Y148+(AB148+AC148)</f>
        <v>375</v>
      </c>
      <c r="AI148" s="124">
        <f>Z148+(AD148+AE148)</f>
        <v>325</v>
      </c>
      <c r="AJ148" s="124">
        <f>AA148+(AF148+AG148)</f>
        <v>350</v>
      </c>
      <c r="AK148" s="164"/>
      <c r="AL148" s="125">
        <v>220000</v>
      </c>
      <c r="AM148" s="164"/>
      <c r="AN148" s="125">
        <v>220000</v>
      </c>
      <c r="AO148" s="164"/>
      <c r="AP148" s="125">
        <v>220000</v>
      </c>
      <c r="AQ148" s="127">
        <f>AL148</f>
        <v>220000</v>
      </c>
      <c r="AR148" s="128">
        <f>IF(AP148&gt;0,AP148/AL148*100,"Not Avail.")</f>
        <v>100</v>
      </c>
      <c r="AS148" s="127">
        <f>AN148</f>
        <v>220000</v>
      </c>
      <c r="AT148" s="128">
        <f>IF(AL148&gt;0,AP148/AN148*100,"Not Avail.")</f>
        <v>100</v>
      </c>
      <c r="AU148" s="129">
        <f>IF($Z148="","",$Z148/$AT148*100)</f>
        <v>325</v>
      </c>
      <c r="AV148" s="129" t="str">
        <f>IF($AD148="",IF($AE148="","",($AD148+$AE148)),(($AD148+$AE148)/$AT148*100))</f>
        <v/>
      </c>
      <c r="AW148" s="129">
        <f>IF(AU148="","",SUM(AU148:AV148))</f>
        <v>325</v>
      </c>
      <c r="AX148" s="130">
        <f>IF(AU148="","",AA148-AU148)</f>
        <v>25</v>
      </c>
      <c r="AY148" s="130" t="str">
        <f>IF(AV148="","",(AF148+AG148)-AV148)</f>
        <v/>
      </c>
      <c r="AZ148" s="130">
        <f>IF(AI148&gt;0,AJ148-AW148,"New")</f>
        <v>25</v>
      </c>
      <c r="BA148" s="131">
        <f>G148</f>
        <v>39204</v>
      </c>
      <c r="BB148" s="132">
        <f>IF($G148&gt;0,($G148/$AP148),IF($H148&gt;0,(((43560/($H148/12))*$I148)/$AP148),0))</f>
        <v>0.1782</v>
      </c>
      <c r="BC148" s="133">
        <f>$AA148/(1/$BB148)</f>
        <v>62.37</v>
      </c>
      <c r="BD148" s="134">
        <f>(($AF148+$AG148)/(1/$BB148))</f>
        <v>0</v>
      </c>
      <c r="BE148" s="134">
        <f>BC148+BD148</f>
        <v>62.37</v>
      </c>
      <c r="BF148" s="134" t="str">
        <f>IF(BE148=L148,"yes","no")</f>
        <v>yes</v>
      </c>
      <c r="BG148" s="135">
        <f>IF(AN148="","",IF($G148&gt;0,($G148/AN148),IF($H148&gt;0,((((43560/($H148/12))*$I148)/$AN148)),0)))</f>
        <v>0.1782</v>
      </c>
      <c r="BH148" s="135">
        <f>IF($Z148="","",$Z148/(1/$BG148))</f>
        <v>57.914999999999999</v>
      </c>
      <c r="BI148" s="134">
        <f>(($AD148+$AE148)/(1/$BG148))</f>
        <v>0</v>
      </c>
      <c r="BJ148" s="136">
        <f>SUM(BH148:BI148)</f>
        <v>57.914999999999999</v>
      </c>
      <c r="BK148" s="119" t="str">
        <f>IF(K148=BJ148,"yes","no")</f>
        <v>yes</v>
      </c>
      <c r="BL148" s="135">
        <f>IF(BH148="","",IF(BH148=0,"",BC148-BH148))</f>
        <v>4.4549999999999983</v>
      </c>
      <c r="BM148" s="135" t="str">
        <f>IF(BI148="","",IF(BI148=0,"",BD148-BI148))</f>
        <v/>
      </c>
      <c r="BN148" s="137">
        <f>IF(BL148="","",BE148-BJ148)</f>
        <v>4.4549999999999983</v>
      </c>
      <c r="BO148" s="137">
        <f>S148-BN148</f>
        <v>0</v>
      </c>
      <c r="BP148" s="138">
        <f>Q148*(BA148/1000)</f>
        <v>62.370000000000005</v>
      </c>
    </row>
    <row r="149" spans="1:68" s="119" customFormat="1" ht="18" customHeight="1" x14ac:dyDescent="0.15">
      <c r="C149" s="156"/>
      <c r="D149" s="139" t="s">
        <v>18</v>
      </c>
      <c r="E149" s="140" t="s">
        <v>72</v>
      </c>
      <c r="F149" s="141" t="s">
        <v>151</v>
      </c>
      <c r="G149" s="142">
        <f>IF($K$8&gt;0,$K$8,$L$8)</f>
        <v>39204</v>
      </c>
      <c r="H149" s="143">
        <f>$K$12</f>
        <v>40</v>
      </c>
      <c r="I149" s="144">
        <f>$L$12</f>
        <v>3</v>
      </c>
      <c r="J149" s="140" t="s">
        <v>96</v>
      </c>
      <c r="K149" s="145">
        <f>BJ149</f>
        <v>53.040705882352945</v>
      </c>
      <c r="L149" s="146">
        <f>BE149</f>
        <v>57.422329411764707</v>
      </c>
      <c r="M149" s="147">
        <f>BH149</f>
        <v>53.040705882352945</v>
      </c>
      <c r="N149" s="148">
        <f>BC149</f>
        <v>57.422329411764707</v>
      </c>
      <c r="O149" s="149">
        <f>IF(S149="New","New",(N149/M149)-1)</f>
        <v>8.260869565217388E-2</v>
      </c>
      <c r="P149" s="150">
        <f>(AI149/AN149)*1000</f>
        <v>1.3529411764705883</v>
      </c>
      <c r="Q149" s="151">
        <f>(AJ149/AP149)*1000</f>
        <v>1.4647058823529411</v>
      </c>
      <c r="R149" s="152" t="str">
        <f>IF(S149="New","New",IF(AY149="","",(Q149/P149)-1))</f>
        <v/>
      </c>
      <c r="S149" s="153">
        <f>IF(K149="","New",IF(K149=0,"New",L149-K149))</f>
        <v>4.3816235294117618</v>
      </c>
      <c r="T149" s="154">
        <f>IF(S149="New","",S149/K149)</f>
        <v>8.2608695652173852E-2</v>
      </c>
      <c r="V149" s="157" t="s">
        <v>72</v>
      </c>
      <c r="W149" s="120" t="s">
        <v>4</v>
      </c>
      <c r="Y149" s="160">
        <v>230</v>
      </c>
      <c r="Z149" s="160">
        <v>230</v>
      </c>
      <c r="AA149" s="220">
        <v>249</v>
      </c>
      <c r="AB149" s="123"/>
      <c r="AC149" s="160"/>
      <c r="AD149" s="123"/>
      <c r="AE149" s="160"/>
      <c r="AF149" s="123"/>
      <c r="AG149" s="160"/>
      <c r="AH149" s="124">
        <f>Y149+(AB149+AC149)</f>
        <v>230</v>
      </c>
      <c r="AI149" s="124">
        <f>Z149+(AD149+AE149)</f>
        <v>230</v>
      </c>
      <c r="AJ149" s="124">
        <f>AA149+(AF149+AG149)</f>
        <v>249</v>
      </c>
      <c r="AK149" s="164"/>
      <c r="AL149" s="125">
        <v>170000</v>
      </c>
      <c r="AM149" s="164"/>
      <c r="AN149" s="125">
        <v>170000</v>
      </c>
      <c r="AO149" s="164"/>
      <c r="AP149" s="125">
        <v>170000</v>
      </c>
      <c r="AQ149" s="127">
        <f>AL149</f>
        <v>170000</v>
      </c>
      <c r="AR149" s="128">
        <f>IF(AP149&gt;0,AP149/AL149*100,"Not Avail.")</f>
        <v>100</v>
      </c>
      <c r="AS149" s="127">
        <f>AN149</f>
        <v>170000</v>
      </c>
      <c r="AT149" s="128">
        <f>IF(AL149&gt;0,AP149/AN149*100,"Not Avail.")</f>
        <v>100</v>
      </c>
      <c r="AU149" s="129">
        <f>IF($Z149="","",$Z149/$AT149*100)</f>
        <v>229.99999999999997</v>
      </c>
      <c r="AV149" s="129" t="str">
        <f>IF($AD149="",IF($AE149="","",($AD149+$AE149)),(($AD149+$AE149)/$AT149*100))</f>
        <v/>
      </c>
      <c r="AW149" s="129">
        <f>IF(AU149="","",SUM(AU149:AV149))</f>
        <v>229.99999999999997</v>
      </c>
      <c r="AX149" s="130">
        <f>IF(AU149="","",AA149-AU149)</f>
        <v>19.000000000000028</v>
      </c>
      <c r="AY149" s="130" t="str">
        <f>IF(AV149="","",(AF149+AG149)-AV149)</f>
        <v/>
      </c>
      <c r="AZ149" s="130">
        <f>IF(AI149&gt;0,AJ149-AW149,"New")</f>
        <v>19.000000000000028</v>
      </c>
      <c r="BA149" s="131">
        <f>G149</f>
        <v>39204</v>
      </c>
      <c r="BB149" s="132">
        <f>IF($G149&gt;0,($G149/$AP149),IF($H149&gt;0,(((43560/($H149/12))*$I149)/$AP149),0))</f>
        <v>0.23061176470588235</v>
      </c>
      <c r="BC149" s="133">
        <f>$AA149/(1/$BB149)</f>
        <v>57.422329411764707</v>
      </c>
      <c r="BD149" s="134">
        <f>(($AF149+$AG149)/(1/$BB149))</f>
        <v>0</v>
      </c>
      <c r="BE149" s="134">
        <f>BC149+BD149</f>
        <v>57.422329411764707</v>
      </c>
      <c r="BF149" s="134" t="str">
        <f>IF(BE149=L149,"yes","no")</f>
        <v>yes</v>
      </c>
      <c r="BG149" s="135">
        <f>IF(AN149="","",IF($G149&gt;0,($G149/AN149),IF($H149&gt;0,((((43560/($H149/12))*$I149)/$AN149)),0)))</f>
        <v>0.23061176470588235</v>
      </c>
      <c r="BH149" s="135">
        <f>IF($Z149="","",$Z149/(1/$BG149))</f>
        <v>53.040705882352945</v>
      </c>
      <c r="BI149" s="134">
        <f>(($AD149+$AE149)/(1/$BG149))</f>
        <v>0</v>
      </c>
      <c r="BJ149" s="136">
        <f>SUM(BH149:BI149)</f>
        <v>53.040705882352945</v>
      </c>
      <c r="BK149" s="119" t="str">
        <f>IF(K149=BJ149,"yes","no")</f>
        <v>yes</v>
      </c>
      <c r="BL149" s="135">
        <f>IF(BH149="","",IF(BH149=0,"",BC149-BH149))</f>
        <v>4.3816235294117618</v>
      </c>
      <c r="BM149" s="135" t="str">
        <f>IF(BI149="","",IF(BI149=0,"",BD149-BI149))</f>
        <v/>
      </c>
      <c r="BN149" s="137">
        <f>IF(BL149="","",BE149-BJ149)</f>
        <v>4.3816235294117618</v>
      </c>
      <c r="BO149" s="137">
        <f>S149-BN149</f>
        <v>0</v>
      </c>
      <c r="BP149" s="138">
        <f>Q149*(BA149/1000)</f>
        <v>57.4223294117647</v>
      </c>
    </row>
    <row r="150" spans="1:68" s="119" customFormat="1" ht="18" customHeight="1" x14ac:dyDescent="0.15">
      <c r="C150" s="156"/>
      <c r="D150" s="139"/>
      <c r="E150" s="140"/>
      <c r="F150" s="141"/>
      <c r="G150" s="142"/>
      <c r="H150" s="143"/>
      <c r="I150" s="144"/>
      <c r="J150" s="140"/>
      <c r="K150" s="145"/>
      <c r="L150" s="146"/>
      <c r="M150" s="147"/>
      <c r="N150" s="148"/>
      <c r="O150" s="149"/>
      <c r="P150" s="150"/>
      <c r="Q150" s="151"/>
      <c r="R150" s="152"/>
      <c r="S150" s="153"/>
      <c r="T150" s="154"/>
      <c r="V150" s="157"/>
      <c r="W150" s="120"/>
      <c r="Y150" s="160"/>
      <c r="Z150" s="160"/>
      <c r="AA150" s="220"/>
      <c r="AB150" s="123"/>
      <c r="AC150" s="160"/>
      <c r="AD150" s="123"/>
      <c r="AE150" s="160"/>
      <c r="AF150" s="123"/>
      <c r="AG150" s="160"/>
      <c r="AH150" s="124"/>
      <c r="AI150" s="124"/>
      <c r="AJ150" s="124"/>
      <c r="AK150" s="164"/>
      <c r="AL150" s="125"/>
      <c r="AM150" s="164"/>
      <c r="AN150" s="125"/>
      <c r="AO150" s="164"/>
      <c r="AP150" s="125"/>
      <c r="AQ150" s="127"/>
      <c r="AR150" s="128"/>
      <c r="AS150" s="127"/>
      <c r="AT150" s="128"/>
      <c r="AU150" s="129"/>
      <c r="AV150" s="129"/>
      <c r="AW150" s="129"/>
      <c r="AX150" s="130"/>
      <c r="AY150" s="130"/>
      <c r="AZ150" s="130"/>
      <c r="BA150" s="131"/>
      <c r="BB150" s="132"/>
      <c r="BC150" s="133"/>
      <c r="BD150" s="134"/>
      <c r="BE150" s="134"/>
      <c r="BF150" s="134"/>
      <c r="BG150" s="135"/>
      <c r="BH150" s="135"/>
      <c r="BI150" s="134"/>
      <c r="BJ150" s="136"/>
      <c r="BL150" s="135"/>
      <c r="BM150" s="135"/>
      <c r="BN150" s="137"/>
      <c r="BO150" s="137"/>
      <c r="BP150" s="138"/>
    </row>
    <row r="151" spans="1:68" s="4" customFormat="1" ht="6" customHeight="1" x14ac:dyDescent="0.15">
      <c r="C151" s="26"/>
      <c r="D151" s="26"/>
      <c r="E151" s="26"/>
      <c r="F151" s="26"/>
      <c r="G151" s="43"/>
      <c r="H151" s="26"/>
      <c r="I151" s="26"/>
      <c r="J151" s="27"/>
      <c r="K151" s="10"/>
      <c r="L151" s="10"/>
      <c r="M151" s="29"/>
      <c r="N151" s="29"/>
      <c r="O151" s="64"/>
      <c r="P151" s="30"/>
      <c r="Q151" s="31"/>
      <c r="R151" s="64"/>
      <c r="S151" s="28"/>
      <c r="T151" s="64"/>
      <c r="U151" s="3"/>
      <c r="V151" s="26"/>
      <c r="X151" s="3"/>
      <c r="Y151" s="25"/>
      <c r="Z151" s="25"/>
      <c r="AA151" s="25"/>
      <c r="AB151" s="25"/>
      <c r="AC151" s="25"/>
      <c r="AD151" s="25"/>
      <c r="AE151" s="25"/>
      <c r="AF151" s="25"/>
      <c r="AG151" s="25"/>
      <c r="AH151" s="32"/>
      <c r="AI151" s="32"/>
      <c r="AJ151" s="32"/>
      <c r="AK151" s="9"/>
      <c r="AL151" s="9"/>
      <c r="AM151" s="9"/>
      <c r="AN151" s="9"/>
      <c r="AO151" s="9"/>
      <c r="AP151" s="9"/>
      <c r="AQ151" s="37"/>
      <c r="AR151" s="9"/>
      <c r="AS151" s="37"/>
      <c r="AT151" s="9"/>
      <c r="AU151" s="10"/>
      <c r="AV151" s="10"/>
      <c r="AW151" s="10"/>
      <c r="AX151" s="10"/>
      <c r="AY151" s="10"/>
      <c r="AZ151" s="3"/>
      <c r="BA151" s="3"/>
      <c r="BB151" s="9"/>
      <c r="BC151" s="9"/>
      <c r="BD151" s="9"/>
      <c r="BE151" s="9"/>
      <c r="BF151" s="9"/>
      <c r="BI151" s="9"/>
      <c r="BN151" s="11"/>
    </row>
    <row r="152" spans="1:68" s="4" customFormat="1" ht="18" customHeight="1" x14ac:dyDescent="0.15">
      <c r="D152" s="4" t="s">
        <v>3</v>
      </c>
      <c r="G152" s="44"/>
      <c r="H152" s="33"/>
      <c r="I152" s="34"/>
      <c r="J152" s="27"/>
      <c r="K152" s="10"/>
      <c r="L152" s="10"/>
      <c r="M152" s="29"/>
      <c r="N152" s="29"/>
      <c r="O152" s="64"/>
      <c r="P152" s="30"/>
      <c r="Q152" s="31"/>
      <c r="R152" s="63"/>
      <c r="S152" s="28"/>
      <c r="T152" s="64"/>
      <c r="U152" s="3"/>
      <c r="X152" s="3"/>
      <c r="Y152" s="9"/>
      <c r="Z152" s="9"/>
      <c r="AA152" s="9"/>
      <c r="AB152" s="9"/>
      <c r="AC152" s="9"/>
      <c r="AD152" s="9"/>
      <c r="AE152" s="9"/>
      <c r="AF152" s="9"/>
      <c r="AG152" s="9"/>
      <c r="AH152" s="10"/>
      <c r="AI152" s="10"/>
      <c r="AJ152" s="10"/>
      <c r="AK152" s="9"/>
      <c r="AL152" s="9"/>
      <c r="AM152" s="9"/>
      <c r="AN152" s="9"/>
      <c r="AO152" s="9"/>
      <c r="AP152" s="9"/>
      <c r="AQ152" s="37"/>
      <c r="AR152" s="9"/>
      <c r="AS152" s="37"/>
      <c r="AT152" s="9"/>
      <c r="AU152" s="10"/>
      <c r="AV152" s="10"/>
      <c r="AW152" s="10"/>
      <c r="AX152" s="10"/>
      <c r="AY152" s="10"/>
      <c r="AZ152" s="3"/>
      <c r="BA152" s="3"/>
      <c r="BB152" s="9"/>
      <c r="BC152" s="9"/>
      <c r="BD152" s="9"/>
      <c r="BE152" s="9"/>
      <c r="BF152" s="9"/>
      <c r="BI152" s="9"/>
      <c r="BN152" s="11"/>
    </row>
    <row r="153" spans="1:68" s="55" customFormat="1" ht="17" customHeight="1" x14ac:dyDescent="0.15">
      <c r="A153" s="73"/>
      <c r="B153" s="73"/>
      <c r="C153" s="73"/>
      <c r="D153" s="299" t="s">
        <v>113</v>
      </c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73"/>
      <c r="V153" s="73"/>
      <c r="W153" s="73"/>
      <c r="X153" s="73"/>
      <c r="Y153" s="57"/>
      <c r="Z153" s="57"/>
      <c r="AA153" s="57"/>
      <c r="AB153" s="57"/>
      <c r="AC153" s="57"/>
      <c r="AD153" s="57"/>
      <c r="AE153" s="57"/>
      <c r="AF153" s="57"/>
      <c r="AG153" s="57"/>
      <c r="AH153" s="58"/>
      <c r="AI153" s="58"/>
      <c r="AJ153" s="58"/>
      <c r="AK153" s="57"/>
      <c r="AL153" s="57"/>
      <c r="AM153" s="57"/>
      <c r="AN153" s="57"/>
      <c r="AO153" s="57"/>
      <c r="AP153" s="57"/>
      <c r="AQ153" s="59"/>
      <c r="AR153" s="57"/>
      <c r="AS153" s="59"/>
      <c r="AT153" s="57"/>
      <c r="AU153" s="58"/>
      <c r="AV153" s="58"/>
      <c r="AW153" s="58"/>
      <c r="AX153" s="58"/>
      <c r="AY153" s="58"/>
      <c r="AZ153" s="56"/>
      <c r="BA153" s="56"/>
      <c r="BB153" s="57"/>
      <c r="BC153" s="57"/>
      <c r="BD153" s="57"/>
      <c r="BE153" s="57"/>
      <c r="BF153" s="57"/>
      <c r="BI153" s="57"/>
      <c r="BN153" s="60"/>
    </row>
    <row r="154" spans="1:68" s="55" customFormat="1" ht="17" customHeight="1" x14ac:dyDescent="0.15">
      <c r="D154" s="4" t="s">
        <v>19</v>
      </c>
      <c r="E154" s="27"/>
      <c r="F154" s="4"/>
      <c r="G154" s="44"/>
      <c r="H154" s="33"/>
      <c r="I154" s="34"/>
      <c r="J154" s="27"/>
      <c r="K154" s="10"/>
      <c r="L154" s="10"/>
      <c r="M154" s="29"/>
      <c r="N154" s="29"/>
      <c r="O154" s="64"/>
      <c r="P154" s="30"/>
      <c r="Q154" s="31"/>
      <c r="R154" s="64"/>
      <c r="S154" s="28"/>
      <c r="T154" s="64"/>
      <c r="U154" s="56"/>
      <c r="X154" s="56"/>
      <c r="Y154" s="57"/>
      <c r="Z154" s="57"/>
      <c r="AA154" s="57"/>
      <c r="AB154" s="57"/>
      <c r="AC154" s="57"/>
      <c r="AD154" s="57"/>
      <c r="AE154" s="57"/>
      <c r="AF154" s="57"/>
      <c r="AG154" s="57"/>
      <c r="AH154" s="58"/>
      <c r="AI154" s="58"/>
      <c r="AJ154" s="58"/>
      <c r="AK154" s="57"/>
      <c r="AL154" s="57"/>
      <c r="AM154" s="57"/>
      <c r="AN154" s="57"/>
      <c r="AO154" s="57"/>
      <c r="AP154" s="57"/>
      <c r="AQ154" s="59"/>
      <c r="AR154" s="57"/>
      <c r="AS154" s="59"/>
      <c r="AT154" s="57"/>
      <c r="AU154" s="58"/>
      <c r="AV154" s="58"/>
      <c r="AW154" s="58"/>
      <c r="AX154" s="58"/>
      <c r="AY154" s="58"/>
      <c r="AZ154" s="56"/>
      <c r="BA154" s="56"/>
      <c r="BB154" s="57"/>
      <c r="BC154" s="57"/>
      <c r="BD154" s="57"/>
      <c r="BE154" s="57"/>
      <c r="BF154" s="57"/>
      <c r="BI154" s="57"/>
      <c r="BN154" s="60"/>
    </row>
    <row r="155" spans="1:68" s="55" customFormat="1" ht="17" customHeight="1" x14ac:dyDescent="0.15">
      <c r="D155" s="4" t="s">
        <v>24</v>
      </c>
      <c r="E155" s="27"/>
      <c r="F155" s="4"/>
      <c r="G155" s="44"/>
      <c r="H155" s="33"/>
      <c r="I155" s="34"/>
      <c r="J155" s="27"/>
      <c r="K155" s="10"/>
      <c r="L155" s="10"/>
      <c r="M155" s="29"/>
      <c r="N155" s="29"/>
      <c r="O155" s="64"/>
      <c r="P155" s="30"/>
      <c r="Q155" s="31"/>
      <c r="R155" s="64"/>
      <c r="S155" s="28"/>
      <c r="T155" s="64"/>
      <c r="U155" s="56"/>
      <c r="X155" s="56"/>
      <c r="Y155" s="57"/>
      <c r="Z155" s="57"/>
      <c r="AA155" s="57"/>
      <c r="AB155" s="57"/>
      <c r="AC155" s="57"/>
      <c r="AD155" s="57"/>
      <c r="AE155" s="57"/>
      <c r="AF155" s="57"/>
      <c r="AG155" s="57"/>
      <c r="AH155" s="58"/>
      <c r="AI155" s="58"/>
      <c r="AJ155" s="58"/>
      <c r="AK155" s="57"/>
      <c r="AL155" s="57"/>
      <c r="AM155" s="57"/>
      <c r="AN155" s="57"/>
      <c r="AO155" s="57"/>
      <c r="AP155" s="57"/>
      <c r="AQ155" s="59"/>
      <c r="AR155" s="57"/>
      <c r="AS155" s="59"/>
      <c r="AT155" s="57"/>
      <c r="AU155" s="58"/>
      <c r="AV155" s="58"/>
      <c r="AW155" s="58"/>
      <c r="AX155" s="58"/>
      <c r="AY155" s="58"/>
      <c r="AZ155" s="56"/>
      <c r="BA155" s="56"/>
      <c r="BB155" s="57"/>
      <c r="BC155" s="57"/>
      <c r="BD155" s="57"/>
      <c r="BE155" s="57"/>
      <c r="BF155" s="57"/>
      <c r="BI155" s="57"/>
      <c r="BN155" s="60"/>
    </row>
    <row r="156" spans="1:68" s="55" customFormat="1" ht="32" customHeight="1" x14ac:dyDescent="0.15">
      <c r="D156" s="300" t="s">
        <v>112</v>
      </c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56"/>
      <c r="X156" s="56"/>
      <c r="Y156" s="57"/>
      <c r="Z156" s="57"/>
      <c r="AA156" s="57"/>
      <c r="AB156" s="57"/>
      <c r="AC156" s="57"/>
      <c r="AD156" s="57"/>
      <c r="AE156" s="57"/>
      <c r="AF156" s="57"/>
      <c r="AG156" s="57"/>
      <c r="AH156" s="58"/>
      <c r="AI156" s="58"/>
      <c r="AJ156" s="58"/>
      <c r="AK156" s="57"/>
      <c r="AL156" s="57"/>
      <c r="AM156" s="57"/>
      <c r="AN156" s="57"/>
      <c r="AO156" s="57"/>
      <c r="AP156" s="57"/>
      <c r="AQ156" s="59"/>
      <c r="AR156" s="57"/>
      <c r="AS156" s="59"/>
      <c r="AT156" s="57"/>
      <c r="AU156" s="58"/>
      <c r="AV156" s="58"/>
      <c r="AW156" s="58"/>
      <c r="AX156" s="58"/>
      <c r="AY156" s="58"/>
      <c r="AZ156" s="56"/>
      <c r="BA156" s="56"/>
      <c r="BB156" s="57"/>
      <c r="BC156" s="57"/>
      <c r="BD156" s="57"/>
      <c r="BE156" s="57"/>
      <c r="BF156" s="57"/>
      <c r="BI156" s="57"/>
      <c r="BN156" s="60"/>
    </row>
    <row r="157" spans="1:68" s="4" customFormat="1" x14ac:dyDescent="0.1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3"/>
      <c r="X157" s="3"/>
      <c r="Y157" s="9"/>
      <c r="Z157" s="9"/>
      <c r="AA157" s="9"/>
      <c r="AB157" s="9"/>
      <c r="AC157" s="9"/>
      <c r="AD157" s="9"/>
      <c r="AE157" s="9"/>
      <c r="AF157" s="9"/>
      <c r="AG157" s="9"/>
      <c r="AH157" s="10"/>
      <c r="AI157" s="10"/>
      <c r="AJ157" s="10"/>
      <c r="AK157" s="9"/>
      <c r="AL157" s="9"/>
      <c r="AM157" s="9"/>
      <c r="AN157" s="9"/>
      <c r="AO157" s="9"/>
      <c r="AP157" s="9"/>
      <c r="AQ157" s="37"/>
      <c r="AR157" s="9"/>
      <c r="AS157" s="37"/>
      <c r="AT157" s="9"/>
      <c r="AU157" s="10"/>
      <c r="AV157" s="10"/>
      <c r="AW157" s="10"/>
      <c r="AX157" s="10"/>
      <c r="AY157" s="10"/>
      <c r="AZ157" s="3"/>
      <c r="BA157" s="3"/>
      <c r="BB157" s="9"/>
      <c r="BC157" s="9"/>
      <c r="BD157" s="9"/>
      <c r="BE157" s="9"/>
      <c r="BF157" s="9"/>
      <c r="BI157" s="9"/>
      <c r="BN157" s="11"/>
    </row>
    <row r="158" spans="1:68" customFormat="1" x14ac:dyDescent="0.15">
      <c r="G158" s="45"/>
      <c r="I158" s="72"/>
      <c r="O158" s="65"/>
      <c r="R158" s="65"/>
      <c r="T158" s="65"/>
    </row>
    <row r="159" spans="1:68" customFormat="1" x14ac:dyDescent="0.15">
      <c r="G159" s="45"/>
      <c r="I159" s="72"/>
      <c r="O159" s="65"/>
      <c r="R159" s="65"/>
      <c r="T159" s="65"/>
    </row>
    <row r="160" spans="1:68" customFormat="1" x14ac:dyDescent="0.15">
      <c r="G160" s="45"/>
      <c r="I160" s="72"/>
      <c r="O160" s="65"/>
      <c r="R160" s="65"/>
      <c r="T160" s="65"/>
    </row>
  </sheetData>
  <sheetProtection algorithmName="SHA-512" hashValue="YMn5nw8uT2/4JHJmuMgAaulW7DI5wTzKcENtE2mPWvIxOgsdcV+mC0d7L17XLfLTd5Tfuf6SFJW+UN5YQj3d3Q==" saltValue="HK1/qMQpuzL8TLhPPwhErg==" spinCount="100000" sheet="1" autoFilter="0"/>
  <autoFilter ref="D33:E150" xr:uid="{00000000-0009-0000-0000-000000000000}"/>
  <sortState xmlns:xlrd2="http://schemas.microsoft.com/office/spreadsheetml/2017/richdata2" ref="A34:BP149">
    <sortCondition ref="F34:F149"/>
  </sortState>
  <mergeCells count="32">
    <mergeCell ref="AU32:AW32"/>
    <mergeCell ref="AX32:AZ32"/>
    <mergeCell ref="D153:T153"/>
    <mergeCell ref="D156:T156"/>
    <mergeCell ref="D30:T30"/>
    <mergeCell ref="K32:L32"/>
    <mergeCell ref="M32:O32"/>
    <mergeCell ref="P32:R32"/>
    <mergeCell ref="S32:T32"/>
    <mergeCell ref="P12:S13"/>
    <mergeCell ref="D12:G13"/>
    <mergeCell ref="K12:K13"/>
    <mergeCell ref="L12:L13"/>
    <mergeCell ref="K17:L17"/>
    <mergeCell ref="M17:O17"/>
    <mergeCell ref="P17:R17"/>
    <mergeCell ref="D16:T16"/>
    <mergeCell ref="S17:T17"/>
    <mergeCell ref="F1:T1"/>
    <mergeCell ref="K10:K11"/>
    <mergeCell ref="L10:L11"/>
    <mergeCell ref="P7:S8"/>
    <mergeCell ref="F2:T2"/>
    <mergeCell ref="F3:T3"/>
    <mergeCell ref="P6:S6"/>
    <mergeCell ref="D8:G9"/>
    <mergeCell ref="P11:S11"/>
    <mergeCell ref="K6:K7"/>
    <mergeCell ref="L6:L7"/>
    <mergeCell ref="K8:K9"/>
    <mergeCell ref="L8:L9"/>
    <mergeCell ref="M8:M9"/>
  </mergeCells>
  <dataValidations count="1">
    <dataValidation type="list" allowBlank="1" showInputMessage="1" showErrorMessage="1" sqref="F19:F27" xr:uid="{00000000-0002-0000-0000-000000000000}">
      <formula1>$F$34:$F$150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 ALL &amp; Filter</vt:lpstr>
    </vt:vector>
  </TitlesOfParts>
  <Manager/>
  <Company>PCG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Wade</dc:creator>
  <cp:keywords/>
  <dc:description/>
  <cp:lastModifiedBy>Shawn Wade</cp:lastModifiedBy>
  <cp:lastPrinted>2007-02-18T04:11:32Z</cp:lastPrinted>
  <dcterms:created xsi:type="dcterms:W3CDTF">2005-02-04T17:33:24Z</dcterms:created>
  <dcterms:modified xsi:type="dcterms:W3CDTF">2022-01-28T23:58:07Z</dcterms:modified>
  <cp:category/>
</cp:coreProperties>
</file>